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0" documentId="8_{CF550534-7BA7-4E53-B3B6-4AFB2DD30F11}" xr6:coauthVersionLast="47" xr6:coauthVersionMax="47" xr10:uidLastSave="{00000000-0000-0000-0000-000000000000}"/>
  <workbookProtection workbookAlgorithmName="SHA-512" workbookHashValue="3JxjIHpCBo31T47bSsRXYdbTaswZErcqg5Se9HuX+UxKNO7dvWkiiWsVeFiD0i5SWlo1CqY/zrSOC/2yWEQabA==" workbookSaltValue="l/vj8MSkDdslO28J8LbKjw==" workbookSpinCount="100000" lockStructure="1"/>
  <bookViews>
    <workbookView xWindow="-120" yWindow="-120" windowWidth="29040" windowHeight="15720" xr2:uid="{00000000-000D-0000-FFFF-FFFF00000000}"/>
  </bookViews>
  <sheets>
    <sheet name="DOMANDA_BANDO" sheetId="1" r:id="rId1"/>
    <sheet name="Quadro_Economico" sheetId="6" r:id="rId2"/>
    <sheet name="Convalide" sheetId="7" state="hidden" r:id="rId3"/>
    <sheet name="controllo_costi" sheetId="8" state="hidden" r:id="rId4"/>
    <sheet name="Elenco Comuni RER" sheetId="5" state="hidden" r:id="rId5"/>
    <sheet name="RER (PG_6240-2025)" sheetId="9" state="hidden" r:id="rId6"/>
  </sheets>
  <externalReferences>
    <externalReference r:id="rId7"/>
  </externalReferences>
  <definedNames>
    <definedName name="_xlnm._FilterDatabase" localSheetId="5" hidden="1">'RER (PG_6240-2025)'!$A$2:$P$334</definedName>
    <definedName name="altri_contributi" localSheetId="5">[1]DOMANDA_BANDO!#REF!</definedName>
    <definedName name="altri_contributi">DOMANDA_BANDO!#REF!</definedName>
    <definedName name="ammontare_complessivo" localSheetId="5">[1]DOMANDA_BANDO!$D$59</definedName>
    <definedName name="ammontare_complessivo">DOMANDA_BANDO!$D$46</definedName>
    <definedName name="_xlnm.Print_Area" localSheetId="0">DOMANDA_BANDO!$A$1:$G$85</definedName>
    <definedName name="_xlnm.Print_Area" localSheetId="1">Quadro_Economico!$B$2:$D$34</definedName>
    <definedName name="Comune_1" localSheetId="5">[1]DOMANDA_BANDO!$C$7</definedName>
    <definedName name="Comune_1">DOMANDA_BANDO!$C$8</definedName>
    <definedName name="Comune_2" localSheetId="5">[1]DOMANDA_BANDO!$C$24</definedName>
    <definedName name="Comune_2">DOMANDA_BANDO!$C$25</definedName>
    <definedName name="Comune_3" localSheetId="5">[1]DOMANDA_BANDO!$C$25</definedName>
    <definedName name="Comune_3">DOMANDA_BANDO!$C$26</definedName>
    <definedName name="Comune_4" localSheetId="5">[1]DOMANDA_BANDO!$C$26</definedName>
    <definedName name="Comune_4">DOMANDA_BANDO!$C$27</definedName>
    <definedName name="Comune_5" localSheetId="5">[1]DOMANDA_BANDO!$C$27</definedName>
    <definedName name="Comune_5">DOMANDA_BANDO!$C$28</definedName>
    <definedName name="Comune_6" localSheetId="5">[1]DOMANDA_BANDO!$C$28</definedName>
    <definedName name="Comune_6">DOMANDA_BANDO!$C$29</definedName>
    <definedName name="COmune_7" localSheetId="5">[1]DOMANDA_BANDO!$C$29</definedName>
    <definedName name="Comune_7">DOMANDA_BANDO!$C$30</definedName>
    <definedName name="contr_percentuale">DOMANDA_BANDO!$E$52</definedName>
    <definedName name="contr_valore">DOMANDA_BANDO!$E$53</definedName>
    <definedName name="contributo_richiedibile">DOMANDA_BANDO!$E$49</definedName>
    <definedName name="Costi_eleggibili">#REF!</definedName>
    <definedName name="elegg_totale">DOMANDA_BANDO!$F$48</definedName>
    <definedName name="ente_cf">DOMANDA_BANDO!$C$9</definedName>
    <definedName name="ente_indirizzo">DOMANDA_BANDO!$C$10</definedName>
    <definedName name="ente_pec">DOMANDA_BANDO!$C$11</definedName>
    <definedName name="ente_tipologia">DOMANDA_BANDO!$C$7</definedName>
    <definedName name="importo_richiedibile">DOMANDA_BANDO!$E$49</definedName>
    <definedName name="leg_rap_cf">DOMANDA_BANDO!$C$17</definedName>
    <definedName name="leg_rap_cognome">DOMANDA_BANDO!$C$15</definedName>
    <definedName name="leg_rap_nome">DOMANDA_BANDO!$C$14</definedName>
    <definedName name="leg_rap_ruolo">DOMANDA_BANDO!$C$16</definedName>
    <definedName name="popolazione_comuni">DOMANDA_BANDO!$C$34</definedName>
    <definedName name="prog_altri_soggetti">DOMANDA_BANDO!$C$31</definedName>
    <definedName name="prog_cup">DOMANDA_BANDO!$C$38</definedName>
    <definedName name="prog_descrizione">DOMANDA_BANDO!$C$35</definedName>
    <definedName name="prog_luogo">DOMANDA_BANDO!$C$36</definedName>
    <definedName name="prog_massimale">DOMANDA_BANDO!#REF!</definedName>
    <definedName name="prog_nr_comuni">DOMANDA_BANDO!$C$30</definedName>
    <definedName name="prog_periodo">DOMANDA_BANDO!$C$37</definedName>
    <definedName name="prog_rifprev">DOMANDA_BANDO!$C$38</definedName>
    <definedName name="prog_tipologia" localSheetId="5">[1]DOMANDA_BANDO!$C$37</definedName>
    <definedName name="prog_tipologia">DOMANDA_BANDO!$C$39</definedName>
    <definedName name="prog_titolo">DOMANDA_BANDO!$C$28</definedName>
    <definedName name="punteggio_nr_comuni">DOMANDA_BANDO!$C$34</definedName>
    <definedName name="ref_cognome">DOMANDA_BANDO!$C$21</definedName>
    <definedName name="ref_email">DOMANDA_BANDO!$C$22</definedName>
    <definedName name="ref_nome">DOMANDA_BANDO!$C$20</definedName>
    <definedName name="ref_tel">DOMANDA_BANDO!$C$22</definedName>
    <definedName name="Tabella_costi_QE">controllo_costi!$B$2:$C$9</definedName>
    <definedName name="Tabella_Tipologia_Cost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5" l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2" i="5"/>
  <c r="C40" i="6" l="1"/>
  <c r="F43" i="1"/>
  <c r="B9" i="8"/>
  <c r="B3" i="8"/>
  <c r="B13" i="8" s="1"/>
  <c r="B8" i="8"/>
  <c r="B7" i="8"/>
  <c r="B6" i="8"/>
  <c r="B5" i="8"/>
  <c r="B4" i="8"/>
  <c r="D28" i="8"/>
  <c r="D50" i="1" l="1"/>
  <c r="E58" i="1"/>
  <c r="D31" i="8"/>
  <c r="B16" i="8"/>
  <c r="E13" i="8"/>
  <c r="B14" i="8"/>
  <c r="B15" i="8"/>
  <c r="D53" i="1" l="1"/>
  <c r="E16" i="8"/>
  <c r="D51" i="1"/>
  <c r="E14" i="8"/>
  <c r="D52" i="1"/>
  <c r="E15" i="8"/>
  <c r="C7" i="7"/>
  <c r="E7" i="7" s="1"/>
  <c r="F26" i="1"/>
  <c r="F27" i="1"/>
  <c r="F28" i="1"/>
  <c r="F29" i="1"/>
  <c r="F30" i="1"/>
  <c r="F25" i="1"/>
  <c r="E17" i="8" l="1"/>
  <c r="D29" i="8" s="1"/>
  <c r="D55" i="1"/>
  <c r="C12" i="7"/>
  <c r="E12" i="7" s="1"/>
  <c r="C11" i="7"/>
  <c r="E11" i="7" s="1"/>
  <c r="C8" i="7"/>
  <c r="D8" i="7" s="1"/>
  <c r="C13" i="7"/>
  <c r="E13" i="7" s="1"/>
  <c r="C10" i="7"/>
  <c r="E10" i="7" s="1"/>
  <c r="C9" i="7"/>
  <c r="E9" i="7" s="1"/>
  <c r="D7" i="7"/>
  <c r="C31" i="6"/>
  <c r="C86" i="1"/>
  <c r="F42" i="1"/>
  <c r="F41" i="1"/>
  <c r="F39" i="1"/>
  <c r="F38" i="1"/>
  <c r="F23" i="1"/>
  <c r="F22" i="1"/>
  <c r="F21" i="1"/>
  <c r="F20" i="1"/>
  <c r="F17" i="1"/>
  <c r="F16" i="1"/>
  <c r="F15" i="1"/>
  <c r="F14" i="1"/>
  <c r="F11" i="1"/>
  <c r="F10" i="1"/>
  <c r="F9" i="1"/>
  <c r="F8" i="1"/>
  <c r="F7" i="1"/>
  <c r="D13" i="7" l="1"/>
  <c r="D11" i="7"/>
  <c r="D12" i="7"/>
  <c r="C14" i="7"/>
  <c r="E8" i="7"/>
  <c r="E14" i="7" s="1"/>
  <c r="C33" i="1" s="1"/>
  <c r="E33" i="1" s="1"/>
  <c r="D10" i="7"/>
  <c r="D9" i="7"/>
  <c r="D14" i="7" l="1"/>
  <c r="D30" i="8" s="1"/>
  <c r="D32" i="8" s="1"/>
  <c r="E53" i="1"/>
  <c r="E51" i="1"/>
  <c r="E52" i="1"/>
  <c r="E50" i="1"/>
  <c r="E57" i="1" l="1"/>
  <c r="E59" i="1" l="1"/>
  <c r="E60" i="1" s="1"/>
  <c r="E62" i="1" s="1"/>
  <c r="E61" i="1" l="1"/>
</calcChain>
</file>

<file path=xl/sharedStrings.xml><?xml version="1.0" encoding="utf-8"?>
<sst xmlns="http://schemas.openxmlformats.org/spreadsheetml/2006/main" count="2797" uniqueCount="881">
  <si>
    <t>Ammontare previsto dei costi complessivi di intervento</t>
  </si>
  <si>
    <t>CODICE FISCALE/ P.IVA</t>
  </si>
  <si>
    <t>INDIRIZZO</t>
  </si>
  <si>
    <t>PEC</t>
  </si>
  <si>
    <t>LEGALE RAPPRESENTANTE</t>
  </si>
  <si>
    <t>COGNOME</t>
  </si>
  <si>
    <t>NOME</t>
  </si>
  <si>
    <t>RUOLO</t>
  </si>
  <si>
    <t>C.F.</t>
  </si>
  <si>
    <t>TELEFONO</t>
  </si>
  <si>
    <t>E-MAIL</t>
  </si>
  <si>
    <t>IL SOTTOSCRITTO CHIEDE DI PARTECIPARE AL BANDO PRESENTANDO IL PROGETTO</t>
  </si>
  <si>
    <t>DESCRIZIONE PROGETTO</t>
  </si>
  <si>
    <t>COSTI DEL PROGETTO DETTAGLIATI PER TIPOLOGIA (art. 4)</t>
  </si>
  <si>
    <t>ALLEGA ALLA PRESENTE:</t>
  </si>
  <si>
    <t>LUOGO</t>
  </si>
  <si>
    <t>DATA</t>
  </si>
  <si>
    <t>REFERENTE PROGETTO</t>
  </si>
  <si>
    <t>Sono compilabili solo le celle con sfondo giallo:</t>
  </si>
  <si>
    <t xml:space="preserve">L'indicazione delle attività deve essere riscontrabile nella relazione economica </t>
  </si>
  <si>
    <t>NOTE PER LA COMPILAZIONE:</t>
  </si>
  <si>
    <t>ATTENZIONE: OCCORRE COMPILARE SOLO LE CELLE CON SFONDO GIALLO (le altre sono bloccate e/o compilate in automatico)</t>
  </si>
  <si>
    <t>QUADRO ECONOMICO DI SINTESI (tabella che si autocompila, per procedere occorre compilare il dettaglio dei costi nel foglio "Quadro_Economico")</t>
  </si>
  <si>
    <t>Qualora le righe della tabella non siano sufficienti occorre chiedere ad Atersir un modulo modificato (richiesta a fondolr16@atersir.it)</t>
  </si>
  <si>
    <t>La compilazione con il dettaglio delle attività prevista produce in automatico la compilazione del quadro economico di sintesi presente nel foglio "DOMANDA BANDO"</t>
  </si>
  <si>
    <t>Firmato digitalmente secondo le normative vigenti</t>
  </si>
  <si>
    <t>Progetto abilitante</t>
  </si>
  <si>
    <t>COSTO (€)*</t>
  </si>
  <si>
    <t>CUP</t>
  </si>
  <si>
    <t>AUTORIZZA l’amministrazione concedente al trattamento e all’elaborazione dei dati forniti con la presente dichiarazione, per finalità gestionali e statistiche, anche mediante l’ausilio di mezzi elettronici o automatizzati, nel rispetto della sicurezza e della riservatezza e ai sensi dell’articolo 38 del citato DPR n. 445/2000, ai sensi degli art. 13 e 23 del decreto legislativo 30 giugno 2003, n. 196 (Codice in materia di protezione di dati personali) e successive modifiche ed integrazioni e del Regolamento UE 2016/679, come previsto all’art. 11 del bando.</t>
  </si>
  <si>
    <t>Comune</t>
  </si>
  <si>
    <t>Prov</t>
  </si>
  <si>
    <t>PC</t>
  </si>
  <si>
    <t>No</t>
  </si>
  <si>
    <t>PR</t>
  </si>
  <si>
    <t>Si</t>
  </si>
  <si>
    <t>RE</t>
  </si>
  <si>
    <t>RA</t>
  </si>
  <si>
    <t>BO</t>
  </si>
  <si>
    <t>FE</t>
  </si>
  <si>
    <t>FC</t>
  </si>
  <si>
    <t>MO</t>
  </si>
  <si>
    <t>RN</t>
  </si>
  <si>
    <t>Sì</t>
  </si>
  <si>
    <t>ENTE RICHIEDENTE / Capofila dell'Unione</t>
  </si>
  <si>
    <t>in caso di progetto pluricomunale  riportare il nominativo dell'Ente capofila ed elencare di seguito tutti i restanti comuni coinvolti. (In caso di Unione/Associazione riportare tutti i comuni partecipanti)</t>
  </si>
  <si>
    <t>Qualora le righe per l'inserimento dei comuni  non siano sufficienti occorre chiedere ad Atersir un modulo modificato (richiesta a fondolr16@atersir.it)</t>
  </si>
  <si>
    <r>
      <t xml:space="preserve">LUOGO/LUOGHI DI SVOLGIMENTO             </t>
    </r>
    <r>
      <rPr>
        <sz val="10"/>
        <color rgb="FF000000"/>
        <rFont val="Calibri"/>
        <family val="2"/>
      </rPr>
      <t>(riportare indicazioni toponomastiche e catastali del lotto di intervento)</t>
    </r>
  </si>
  <si>
    <t>- verrà assicurata la copertura finanziaria per la parte di spese non coperte da contributo;</t>
  </si>
  <si>
    <t xml:space="preserve">- verrà citata la Regione Emilia-Romagna e ATERSIR quali enti sostenitori e finanziatori tramite la dicitura “con il contributo di ATERSIR e Regione Emilia-Romagna – Fondo d’Ambito Ex L.R.16/2015” </t>
  </si>
  <si>
    <t>Documentazione obbligatoria:</t>
  </si>
  <si>
    <t>Documentazione eventuale:</t>
  </si>
  <si>
    <t>- protocollo di intesa, accordo, convenzione o altro atto negoziale, sottoscritto da tutti i partner di progetto che attestino il mandato di rappresentanza al capofila (in caso di progetto pluricomunale)</t>
  </si>
  <si>
    <t>- Eventuale altri atti o documenti descrittivi dell'iniziativa, elencati di seguito:</t>
  </si>
  <si>
    <t xml:space="preserve"> </t>
  </si>
  <si>
    <t>totale</t>
  </si>
  <si>
    <t>* riportare i valori IVA esclusa</t>
  </si>
  <si>
    <t>* indicare tra i valori come voce a parte anche il costo totale dell'IVA sulle spese ammissibili se costituisce un costo non recuperabile per il richiedente</t>
  </si>
  <si>
    <t>* indicare tra i valori come voce a parte anche il costo dell'IVA tra i costi non ammissibili se costituisce un costo recuperabile per il richiedente</t>
  </si>
  <si>
    <t>contributo minimo</t>
  </si>
  <si>
    <t>contributo massimo</t>
  </si>
  <si>
    <t>Comune della Regione Emilia-Romagna</t>
  </si>
  <si>
    <t>Unione o Associazione di Comuni della Regione Emilia-Romagna</t>
  </si>
  <si>
    <t>conteggio comuni partecipanti</t>
  </si>
  <si>
    <t>- Relazione di accompagnamento (resa utilizzando lo schema fornito da ATERSIR)</t>
  </si>
  <si>
    <t xml:space="preserve">- Atto di approvazione del progetto </t>
  </si>
  <si>
    <t>Costi pienamente eleggibili al contributo</t>
  </si>
  <si>
    <t>Costi parzialmente eleggibili al contributo</t>
  </si>
  <si>
    <t>Costi per case dell’acqua</t>
  </si>
  <si>
    <t>percentuale riconoscibilità</t>
  </si>
  <si>
    <t>tipologia progetto</t>
  </si>
  <si>
    <t>tipologia richiedente</t>
  </si>
  <si>
    <t>abitanti comune</t>
  </si>
  <si>
    <t>Costi non eleggibili al contributo (IVA se recuperabile / altri costi del progetto che non sono elencati nel Bando tra i costi eleggibili)</t>
  </si>
  <si>
    <t>IVA dei costi pienamente eleggibili al contributo (solo se costo non recuperabile)</t>
  </si>
  <si>
    <t>IVA dei costi parzialmente eleggibili al contributo (solo se costo non recuperabile)</t>
  </si>
  <si>
    <t>IVA dei costi per case dell’acqua (solo se costo non recuperabile)</t>
  </si>
  <si>
    <t>costi NON ELEGGIBILI a contributo</t>
  </si>
  <si>
    <t>AGAZZANO</t>
  </si>
  <si>
    <t>ALBARETO</t>
  </si>
  <si>
    <t>ALBINEA</t>
  </si>
  <si>
    <t>ALFONSINE</t>
  </si>
  <si>
    <t>ALSENO</t>
  </si>
  <si>
    <t>ALTA VAL TIDONE</t>
  </si>
  <si>
    <t>ALTO RENO TERME</t>
  </si>
  <si>
    <t>ANZOLA DELL'EMILIA</t>
  </si>
  <si>
    <t>ARGELATO</t>
  </si>
  <si>
    <t>ARGENTA</t>
  </si>
  <si>
    <t>BAGNACAVALLO</t>
  </si>
  <si>
    <t>BAGNARA DI ROMAGNA</t>
  </si>
  <si>
    <t>BAGNO DI ROMAGNA</t>
  </si>
  <si>
    <t>BAGNOLO IN PIANO</t>
  </si>
  <si>
    <t>BAISO</t>
  </si>
  <si>
    <t>BARDI</t>
  </si>
  <si>
    <t>BARICELLA</t>
  </si>
  <si>
    <t>BASTIGLIA</t>
  </si>
  <si>
    <t>BEDONIA</t>
  </si>
  <si>
    <t>BELLARIA IGEA MARINA</t>
  </si>
  <si>
    <t>BENTIVOGLIO</t>
  </si>
  <si>
    <t>BERCETO</t>
  </si>
  <si>
    <t>BERTINORO</t>
  </si>
  <si>
    <t>BESENZONE</t>
  </si>
  <si>
    <t>BETTOLA</t>
  </si>
  <si>
    <t>BIBBIANO</t>
  </si>
  <si>
    <t>BOBBIO</t>
  </si>
  <si>
    <t>BOLOGNA</t>
  </si>
  <si>
    <t>BOMPORTO</t>
  </si>
  <si>
    <t>BONDENO</t>
  </si>
  <si>
    <t>BORE</t>
  </si>
  <si>
    <t>BORETTO</t>
  </si>
  <si>
    <t>BORGHI</t>
  </si>
  <si>
    <t>BORGO TOSSIGNANO</t>
  </si>
  <si>
    <t>BORGO VAL DI TARO</t>
  </si>
  <si>
    <t>BORGONOVO VAL TIDONE</t>
  </si>
  <si>
    <t>BRESCELLO</t>
  </si>
  <si>
    <t>BRISIGHELLA</t>
  </si>
  <si>
    <t>BUDRIO</t>
  </si>
  <si>
    <t>BUSSETO</t>
  </si>
  <si>
    <t>CADELBOSCO DI SOPRA</t>
  </si>
  <si>
    <t>CADEO</t>
  </si>
  <si>
    <t>CALDERARA DI RENO</t>
  </si>
  <si>
    <t>CALENDASCO</t>
  </si>
  <si>
    <t>CALESTANO</t>
  </si>
  <si>
    <t>CAMPAGNOLA EMILIA</t>
  </si>
  <si>
    <t>CAMPEGINE</t>
  </si>
  <si>
    <t>CAMPOGALLIANO</t>
  </si>
  <si>
    <t>CAMPOSANTO</t>
  </si>
  <si>
    <t>CAMUGNANO</t>
  </si>
  <si>
    <t>CANOSSA</t>
  </si>
  <si>
    <t>CAORSO</t>
  </si>
  <si>
    <t>CARPANETO PIACENTINO</t>
  </si>
  <si>
    <t>CARPI</t>
  </si>
  <si>
    <t>CARPINETI</t>
  </si>
  <si>
    <t>CASALECCHIO DI RENO</t>
  </si>
  <si>
    <t>CASALFIUMANESE</t>
  </si>
  <si>
    <t>CASALGRANDE</t>
  </si>
  <si>
    <t>CASINA</t>
  </si>
  <si>
    <t>CASOLA VALSENIO</t>
  </si>
  <si>
    <t>CASTEL BOLOGNESE</t>
  </si>
  <si>
    <t>CASTEL D'AIANO</t>
  </si>
  <si>
    <t>CASTEL DEL RIO</t>
  </si>
  <si>
    <t>CASTEL DI CASIO</t>
  </si>
  <si>
    <t>CASTEL GUELFO DI BOLOGNA</t>
  </si>
  <si>
    <t>CASTEL MAGGIORE</t>
  </si>
  <si>
    <t>CASTEL SAN GIOVANNI</t>
  </si>
  <si>
    <t>CASTEL SAN PIETRO TERME</t>
  </si>
  <si>
    <t>CASTELDELCI</t>
  </si>
  <si>
    <t>CASTELFRANCO EMILIA</t>
  </si>
  <si>
    <t>CASTELLO D'ARGILE</t>
  </si>
  <si>
    <t>CASTELNOVO DI SOTTO</t>
  </si>
  <si>
    <t>CASTELNOVO NE' MONTI</t>
  </si>
  <si>
    <t>CASTELNUOVO RANGONE</t>
  </si>
  <si>
    <t>CASTELVETRO DI MODENA</t>
  </si>
  <si>
    <t>CASTELVETRO PIACENTINO</t>
  </si>
  <si>
    <t>CASTENASO</t>
  </si>
  <si>
    <t>CASTIGLIONE DEI PEPOLI</t>
  </si>
  <si>
    <t>CASTROCARO TERME E TERRA DEL SOLE</t>
  </si>
  <si>
    <t>CATTOLICA</t>
  </si>
  <si>
    <t>CAVEZZO</t>
  </si>
  <si>
    <t>CAVRIAGO</t>
  </si>
  <si>
    <t>CENTO</t>
  </si>
  <si>
    <t>CERIGNALE</t>
  </si>
  <si>
    <t>CERVIA</t>
  </si>
  <si>
    <t>CESENA</t>
  </si>
  <si>
    <t>CESENATICO</t>
  </si>
  <si>
    <t>CIVITELLA DI ROMAGNA</t>
  </si>
  <si>
    <t>CODIGORO</t>
  </si>
  <si>
    <t>COLI</t>
  </si>
  <si>
    <t>COLLECCHIO</t>
  </si>
  <si>
    <t>COLORNO</t>
  </si>
  <si>
    <t>COMACCHIO</t>
  </si>
  <si>
    <t>COMPIANO</t>
  </si>
  <si>
    <t>CONCORDIA SULLA SECCHIA</t>
  </si>
  <si>
    <t>CONSELICE</t>
  </si>
  <si>
    <t>COPPARO</t>
  </si>
  <si>
    <t>CORIANO</t>
  </si>
  <si>
    <t>CORNIGLIO</t>
  </si>
  <si>
    <t>CORREGGIO</t>
  </si>
  <si>
    <t>CORTE BRUGNATELLA</t>
  </si>
  <si>
    <t>CORTEMAGGIORE</t>
  </si>
  <si>
    <t>COTIGNOLA</t>
  </si>
  <si>
    <t>CREVALCORE</t>
  </si>
  <si>
    <t>DOVADOLA</t>
  </si>
  <si>
    <t>DOZZA</t>
  </si>
  <si>
    <t>FABBRICO</t>
  </si>
  <si>
    <t>FAENZA</t>
  </si>
  <si>
    <t>FANANO</t>
  </si>
  <si>
    <t>FARINI</t>
  </si>
  <si>
    <t>FELINO</t>
  </si>
  <si>
    <t>FERRARA</t>
  </si>
  <si>
    <t>FERRIERE</t>
  </si>
  <si>
    <t>FIDENZA</t>
  </si>
  <si>
    <t>FINALE EMILIA</t>
  </si>
  <si>
    <t>FIORANO MODENESE</t>
  </si>
  <si>
    <t>FIORENZUOLA D'ARDA</t>
  </si>
  <si>
    <t>FISCAGLIA</t>
  </si>
  <si>
    <t>FIUMALBO</t>
  </si>
  <si>
    <t>FONTANELICE</t>
  </si>
  <si>
    <t>FONTANELLATO</t>
  </si>
  <si>
    <t>FONTEVIVO</t>
  </si>
  <si>
    <t>FORLIMPOPOLI</t>
  </si>
  <si>
    <t>FORMIGINE</t>
  </si>
  <si>
    <t>FORNOVO DI TARO</t>
  </si>
  <si>
    <t>FRASSINORO</t>
  </si>
  <si>
    <t>FUSIGNANO</t>
  </si>
  <si>
    <t>GAGGIO MONTANO</t>
  </si>
  <si>
    <t>GALEATA</t>
  </si>
  <si>
    <t>GALLIERA</t>
  </si>
  <si>
    <t>GAMBETTOLA</t>
  </si>
  <si>
    <t>GATTATICO</t>
  </si>
  <si>
    <t>GATTEO</t>
  </si>
  <si>
    <t>GAZZOLA</t>
  </si>
  <si>
    <t>GEMMANO</t>
  </si>
  <si>
    <t>GORO</t>
  </si>
  <si>
    <t>GOSSOLENGO</t>
  </si>
  <si>
    <t>GRAGNANO TREBBIENSE</t>
  </si>
  <si>
    <t>GRANAROLO DELL'EMILIA</t>
  </si>
  <si>
    <t>GRIZZANA MORANDI</t>
  </si>
  <si>
    <t>GROPPARELLO</t>
  </si>
  <si>
    <t>GUALTIERI</t>
  </si>
  <si>
    <t>GUASTALLA</t>
  </si>
  <si>
    <t>GUIGLIA</t>
  </si>
  <si>
    <t>IMOLA</t>
  </si>
  <si>
    <t>JOLANDA DI SAVOIA</t>
  </si>
  <si>
    <t>LAGOSANTO</t>
  </si>
  <si>
    <t>LAMA MOCOGNO</t>
  </si>
  <si>
    <t>LANGHIRANO</t>
  </si>
  <si>
    <t>LESIGNANO DE' BAGNI</t>
  </si>
  <si>
    <t>LIZZANO IN BELVEDERE</t>
  </si>
  <si>
    <t>LOIANO</t>
  </si>
  <si>
    <t>LONGIANO</t>
  </si>
  <si>
    <t>LUGAGNANO VAL D'ARDA</t>
  </si>
  <si>
    <t>LUGO</t>
  </si>
  <si>
    <t>LUZZARA</t>
  </si>
  <si>
    <t>MAIOLO</t>
  </si>
  <si>
    <t>MALALBERGO</t>
  </si>
  <si>
    <t>MARANELLO</t>
  </si>
  <si>
    <t>MARANO SUL PANARO</t>
  </si>
  <si>
    <t>MARZABOTTO</t>
  </si>
  <si>
    <t>MASI TORELLO</t>
  </si>
  <si>
    <t>MASSA LOMBARDA</t>
  </si>
  <si>
    <t>MEDESANO</t>
  </si>
  <si>
    <t>MEDICINA</t>
  </si>
  <si>
    <t>MEDOLLA</t>
  </si>
  <si>
    <t>MELDOLA</t>
  </si>
  <si>
    <t>MERCATO SARACENO</t>
  </si>
  <si>
    <t>MESOLA</t>
  </si>
  <si>
    <t>MINERBIO</t>
  </si>
  <si>
    <t>MIRANDOLA</t>
  </si>
  <si>
    <t>MISANO ADRIATICO</t>
  </si>
  <si>
    <t>MODENA</t>
  </si>
  <si>
    <t>MODIGLIANA</t>
  </si>
  <si>
    <t>MOLINELLA</t>
  </si>
  <si>
    <t>MONCHIO DELLE CORTI</t>
  </si>
  <si>
    <t>MONDAINO</t>
  </si>
  <si>
    <t>MONGHIDORO</t>
  </si>
  <si>
    <t>MONTE SAN PIETRO</t>
  </si>
  <si>
    <t>MONTECCHIO EMILIA</t>
  </si>
  <si>
    <t>MONTECHIARUGOLO</t>
  </si>
  <si>
    <t>MONTECOPIOLO</t>
  </si>
  <si>
    <t>MONTECRETO</t>
  </si>
  <si>
    <t>MONTEFIORE CONCA</t>
  </si>
  <si>
    <t>MONTEFIORINO</t>
  </si>
  <si>
    <t>MONTEGRIDOLFO</t>
  </si>
  <si>
    <t>MONTERENZIO</t>
  </si>
  <si>
    <t>MONTESCUDO - MONTE COLOMBO</t>
  </si>
  <si>
    <t>MONTESE</t>
  </si>
  <si>
    <t>MONTIANO</t>
  </si>
  <si>
    <t>MONTICELLI D'ONGINA</t>
  </si>
  <si>
    <t>MONZUNO</t>
  </si>
  <si>
    <t>MORCIANO DI ROMAGNA</t>
  </si>
  <si>
    <t>MORDANO</t>
  </si>
  <si>
    <t>MORFASSO</t>
  </si>
  <si>
    <t>NEVIANO DEGLI ARDUINI</t>
  </si>
  <si>
    <t>NOCETO</t>
  </si>
  <si>
    <t>NONANTOLA</t>
  </si>
  <si>
    <t>NOVAFELTRIA</t>
  </si>
  <si>
    <t>NOVELLARA</t>
  </si>
  <si>
    <t>NOVI DI MODENA</t>
  </si>
  <si>
    <t>OSTELLATO</t>
  </si>
  <si>
    <t>OTTONE</t>
  </si>
  <si>
    <t>OZZANO DELL'EMILIA</t>
  </si>
  <si>
    <t>PALAGANO</t>
  </si>
  <si>
    <t>PALANZANO</t>
  </si>
  <si>
    <t>PARMA</t>
  </si>
  <si>
    <t>PAVULLO NEL FRIGNANO</t>
  </si>
  <si>
    <t>PELLEGRINO PARMENSE</t>
  </si>
  <si>
    <t>PENNABILLI</t>
  </si>
  <si>
    <t>PIACENZA</t>
  </si>
  <si>
    <t>PIANELLO VAL TIDONE</t>
  </si>
  <si>
    <t>PIANORO</t>
  </si>
  <si>
    <t>PIEVE DI CENTO</t>
  </si>
  <si>
    <t>PIEVEPELAGO</t>
  </si>
  <si>
    <t>PIOZZANO</t>
  </si>
  <si>
    <t>PODENZANO</t>
  </si>
  <si>
    <t>POGGIO RENATICO</t>
  </si>
  <si>
    <t>POGGIO TORRIANA</t>
  </si>
  <si>
    <t>POLESINE ZIBELLO</t>
  </si>
  <si>
    <t>POLINAGO</t>
  </si>
  <si>
    <t>PONTE DELL'OLIO</t>
  </si>
  <si>
    <t>PONTENURE</t>
  </si>
  <si>
    <t>PORTICO E SAN BENEDETTO</t>
  </si>
  <si>
    <t>PORTOMAGGIORE</t>
  </si>
  <si>
    <t>POVIGLIO</t>
  </si>
  <si>
    <t>PREDAPPIO</t>
  </si>
  <si>
    <t>PREMILCUORE</t>
  </si>
  <si>
    <t>PRIGNANO SULLA SECCHIA</t>
  </si>
  <si>
    <t>QUATTRO CASTELLA</t>
  </si>
  <si>
    <t>RAVARINO</t>
  </si>
  <si>
    <t>RAVENNA</t>
  </si>
  <si>
    <t>REGGIO NELL'EMILIA</t>
  </si>
  <si>
    <t>REGGIOLO</t>
  </si>
  <si>
    <t>RICCIONE</t>
  </si>
  <si>
    <t>RIMINI</t>
  </si>
  <si>
    <t>RIO SALICETO</t>
  </si>
  <si>
    <t>RIOLO TERME</t>
  </si>
  <si>
    <t>RIOLUNATO</t>
  </si>
  <si>
    <t>RIVA DEL PO</t>
  </si>
  <si>
    <t>RIVERGARO</t>
  </si>
  <si>
    <t>ROCCA SAN CASCIANO</t>
  </si>
  <si>
    <t>ROCCABIANCA</t>
  </si>
  <si>
    <t>ROLO</t>
  </si>
  <si>
    <t>RONCOFREDDO</t>
  </si>
  <si>
    <t>ROTTOFRENO</t>
  </si>
  <si>
    <t>RUBIERA</t>
  </si>
  <si>
    <t>RUSSI</t>
  </si>
  <si>
    <t>SALA BAGANZA</t>
  </si>
  <si>
    <t>SALA BOLOGNESE</t>
  </si>
  <si>
    <t>SALSOMAGGIORE TERME</t>
  </si>
  <si>
    <t>SALUDECIO</t>
  </si>
  <si>
    <t>SAN BENEDETTO VAL DI SAMBRO</t>
  </si>
  <si>
    <t>SAN CESARIO SUL PANARO</t>
  </si>
  <si>
    <t>SAN CLEMENTE</t>
  </si>
  <si>
    <t>SAN FELICE SUL PANARO</t>
  </si>
  <si>
    <t>SAN GIORGIO DI PIANO</t>
  </si>
  <si>
    <t>SAN GIORGIO PIACENTINO</t>
  </si>
  <si>
    <t>SAN GIOVANNI IN MARIGNANO</t>
  </si>
  <si>
    <t>SAN GIOVANNI IN PERSICETO</t>
  </si>
  <si>
    <t>SAN LAZZARO DI SAVENA</t>
  </si>
  <si>
    <t>SAN LEO</t>
  </si>
  <si>
    <t>SAN MARTINO IN RIO</t>
  </si>
  <si>
    <t>SAN MAURO PASCOLI</t>
  </si>
  <si>
    <t>SAN PIETRO IN CASALE</t>
  </si>
  <si>
    <t>SAN PIETRO IN CERRO</t>
  </si>
  <si>
    <t>SAN POLO D'ENZA</t>
  </si>
  <si>
    <t>SAN POSSIDONIO</t>
  </si>
  <si>
    <t>SAN PROSPERO</t>
  </si>
  <si>
    <t>SAN SECONDO PARMENSE</t>
  </si>
  <si>
    <t>SANTA SOFIA</t>
  </si>
  <si>
    <t>SANT'AGATA BOLOGNESE</t>
  </si>
  <si>
    <t>SANT'AGATA FELTRIA</t>
  </si>
  <si>
    <t>SANT'AGATA SUL SANTERNO</t>
  </si>
  <si>
    <t>SANTARCANGELO DI ROMAGNA</t>
  </si>
  <si>
    <t>SANT'ILARIO D'ENZA</t>
  </si>
  <si>
    <t>SARMATO</t>
  </si>
  <si>
    <t>SARSINA</t>
  </si>
  <si>
    <t>SASSO MARCONI</t>
  </si>
  <si>
    <t>SASSOFELTRIO</t>
  </si>
  <si>
    <t>SASSUOLO</t>
  </si>
  <si>
    <t>SAVIGNANO SUL PANARO</t>
  </si>
  <si>
    <t>SAVIGNANO SUL RUBICONE</t>
  </si>
  <si>
    <t>SCANDIANO</t>
  </si>
  <si>
    <t>SERRAMAZZONI</t>
  </si>
  <si>
    <t>SESTOLA</t>
  </si>
  <si>
    <t>SISSA TRECASALI</t>
  </si>
  <si>
    <t>SOGLIANO AL RUBICONE</t>
  </si>
  <si>
    <t>SOLAROLO</t>
  </si>
  <si>
    <t>SOLIERA</t>
  </si>
  <si>
    <t>SOLIGNANO</t>
  </si>
  <si>
    <t>SORAGNA</t>
  </si>
  <si>
    <t>SORBOLO MEZZANI</t>
  </si>
  <si>
    <t>SPILAMBERTO</t>
  </si>
  <si>
    <t>TALAMELLO</t>
  </si>
  <si>
    <t>TERENZO</t>
  </si>
  <si>
    <t>TERRE DEL RENO</t>
  </si>
  <si>
    <t>TIZZANO VAL PARMA</t>
  </si>
  <si>
    <t>TOANO</t>
  </si>
  <si>
    <t>TORNOLO</t>
  </si>
  <si>
    <t>TORRILE</t>
  </si>
  <si>
    <t>TRAVERSETOLO</t>
  </si>
  <si>
    <t>TRAVO</t>
  </si>
  <si>
    <t>TREDOZIO</t>
  </si>
  <si>
    <t>TRESIGNANA</t>
  </si>
  <si>
    <t>VALMOZZOLA</t>
  </si>
  <si>
    <t>VALSAMOGGIA</t>
  </si>
  <si>
    <t>VARANO DE' MELEGARI</t>
  </si>
  <si>
    <t>VARSI</t>
  </si>
  <si>
    <t>VENTASSO</t>
  </si>
  <si>
    <t>VERGATO</t>
  </si>
  <si>
    <t>VERGHERETO</t>
  </si>
  <si>
    <t>VERNASCA</t>
  </si>
  <si>
    <t>VERUCCHIO</t>
  </si>
  <si>
    <t>VETTO</t>
  </si>
  <si>
    <t>VEZZANO SUL CROSTOLO</t>
  </si>
  <si>
    <t>VIANO</t>
  </si>
  <si>
    <t>VIGARANO MAINARDA</t>
  </si>
  <si>
    <t>VIGNOLA</t>
  </si>
  <si>
    <t>VIGOLZONE</t>
  </si>
  <si>
    <t>VILLA MINOZZO</t>
  </si>
  <si>
    <t>VILLANOVA SULL'ARDA</t>
  </si>
  <si>
    <t>VOGHIERA</t>
  </si>
  <si>
    <t>ZERBA</t>
  </si>
  <si>
    <t>ZIANO PIACENTINO</t>
  </si>
  <si>
    <t>ZOCCA</t>
  </si>
  <si>
    <t>ZOLA PREDOSA</t>
  </si>
  <si>
    <t>CASTELLARANO</t>
  </si>
  <si>
    <t>CASTELL'ARQUATO</t>
  </si>
  <si>
    <t>FORLÌ</t>
  </si>
  <si>
    <t>costi PIENAMENTE eleggibili al contributo (IVA inclusa qualora costo non recuperabile)</t>
  </si>
  <si>
    <t>tipologia di costo</t>
  </si>
  <si>
    <t>Eleggibilità dei costi</t>
  </si>
  <si>
    <t>Costi totali proposti</t>
  </si>
  <si>
    <t>Progetto</t>
  </si>
  <si>
    <t>Costi pienamente eleggibili al contributo (IVA inclusa)</t>
  </si>
  <si>
    <t>Costi parzialmente eleggibili al contributo (IVA inclusa)</t>
  </si>
  <si>
    <t>Costi per case dell’acqua (IVA inclusa)</t>
  </si>
  <si>
    <t>Massimale del contributo</t>
  </si>
  <si>
    <t>Contributo richiedibile</t>
  </si>
  <si>
    <r>
      <t xml:space="preserve">DENOMINAZIONE                                          </t>
    </r>
    <r>
      <rPr>
        <sz val="10"/>
        <color rgb="FF000000"/>
        <rFont val="Calibri"/>
        <family val="2"/>
      </rPr>
      <t>selezionare il comune dal menu a tendina</t>
    </r>
  </si>
  <si>
    <r>
      <t xml:space="preserve">TIPOLOGIA PROGETTO (art.2)                  </t>
    </r>
    <r>
      <rPr>
        <sz val="10"/>
        <color rgb="FF000000"/>
        <rFont val="Calibri"/>
        <family val="2"/>
      </rPr>
      <t>selezionare una tipologia dal menu a tendina</t>
    </r>
  </si>
  <si>
    <r>
      <t xml:space="preserve">Tipologia richiedente                                           </t>
    </r>
    <r>
      <rPr>
        <sz val="10"/>
        <color rgb="FF000000"/>
        <rFont val="Calibri"/>
        <family val="2"/>
      </rPr>
      <t>selezionare dal menu a tendina</t>
    </r>
  </si>
  <si>
    <r>
      <t xml:space="preserve">EVENTUALI ALTRI COMUNI PARTECIPANTI AL PROGETTO                                           </t>
    </r>
    <r>
      <rPr>
        <sz val="10"/>
        <color rgb="FF000000"/>
        <rFont val="Calibri"/>
        <family val="2"/>
      </rPr>
      <t>selezionare il/i comuni dal menu a tendina</t>
    </r>
  </si>
  <si>
    <r>
      <t xml:space="preserve">DESCRIZIONE SINTETICA DELL'INIZIATIVA </t>
    </r>
    <r>
      <rPr>
        <sz val="10"/>
        <color rgb="FF000000"/>
        <rFont val="Calibri"/>
        <family val="2"/>
      </rPr>
      <t>(max 1.000 caratteri)</t>
    </r>
    <r>
      <rPr>
        <sz val="14"/>
        <color rgb="FF000000"/>
        <rFont val="Calibri"/>
        <family val="2"/>
      </rPr>
      <t xml:space="preserve"> </t>
    </r>
  </si>
  <si>
    <r>
      <t xml:space="preserve">TITOLO PROGETTO                                         </t>
    </r>
    <r>
      <rPr>
        <sz val="10"/>
        <color rgb="FF000000"/>
        <rFont val="Calibri"/>
        <family val="2"/>
      </rPr>
      <t>(max 100 caratteri)</t>
    </r>
  </si>
  <si>
    <t>costi PARZIALMENTE eleggibili (IVA inclusa qualora costo non recuperabile)</t>
  </si>
  <si>
    <t>costi per CASE DELL'ACQUA (IVA inclusa qualora costo non recuperabile)</t>
  </si>
  <si>
    <t>IMPORTI ELEGGIBILI</t>
  </si>
  <si>
    <t>- che la conclusione delle attività avverrà entro i termini stabiliti;</t>
  </si>
  <si>
    <t>- che gli interventi realizzati sono conformi a quelli definiti nella domanda;</t>
  </si>
  <si>
    <t>- il mantenimento per almeno 5 anni della proprietà pubblica dei beni, delle strutture e degli impianti acquistati e/o realizzati grazie al contributo percepito</t>
  </si>
  <si>
    <t>- di collaborare alle successive attività di monitoraggio e divulgazione dei risultati degli interventi incentivati, promosse da ATERSIR e/o dalla Regione Emilia-Romagna nei 5 anni successivi alla loro realizzazione</t>
  </si>
  <si>
    <t>- di impegnarsi ad ottere e comunicare all’Agenzia il Codice Unico di Progetto d'investimento pubblico (rif. L.3/2003);</t>
  </si>
  <si>
    <t>Ad ogni attività occorre attribuire una tipologia di costo ai fini di eleggibilità a contributo, tra quelle previste all'art. 4 del bando (vd. le opzioni dal menu a tendina)</t>
  </si>
  <si>
    <t>ATTIVITA' PREVISTE (descrizione in dettaglio obbligatoria)</t>
  </si>
  <si>
    <t>TIPOLOGIA COSTO</t>
  </si>
  <si>
    <t>QUADRO ECONOMICO DEI COSTI DEL PROGETTO (art. 4 del Bando)</t>
  </si>
  <si>
    <t>selezionare la tipologia di costo dal menu a tendina</t>
  </si>
  <si>
    <t>E' verificato il requisito  #PlasticFreER (aggiornamento al 29/4/25)</t>
  </si>
  <si>
    <t>DOMANDA di contributo per la realizzazione di progetti comunali di prevenzione e riduzione della formazione di rifiuti, di cui al Fondo d’Ambito ex L.R. 16/2015 – anno 2025 (Determina ATERSIR 195/2025)</t>
  </si>
  <si>
    <t>rispetta il requisito</t>
  </si>
  <si>
    <r>
      <rPr>
        <b/>
        <sz val="11"/>
        <color rgb="FF000000"/>
        <rFont val="Calibri"/>
        <family val="2"/>
      </rPr>
      <t>controllo Art. 1 Bando</t>
    </r>
    <r>
      <rPr>
        <sz val="11"/>
        <color rgb="FF000000"/>
        <rFont val="Calibri"/>
        <family val="2"/>
      </rPr>
      <t xml:space="preserve"> "</t>
    </r>
    <r>
      <rPr>
        <i/>
        <sz val="11"/>
        <color rgb="FF000000"/>
        <rFont val="Calibri"/>
        <family val="2"/>
      </rPr>
      <t>Costituisce prerequisito per la partecipazione al bando l’avere messo in atto una o più azioni per la riduzione dei prodotti in plastica monouso</t>
    </r>
    <r>
      <rPr>
        <sz val="11"/>
        <color rgb="FF000000"/>
        <rFont val="Calibri"/>
        <family val="2"/>
      </rPr>
      <t xml:space="preserve">" c.d. adesione al punto 12 della strategia </t>
    </r>
    <r>
      <rPr>
        <b/>
        <sz val="11"/>
        <color rgb="FF000000"/>
        <rFont val="Calibri"/>
        <family val="2"/>
      </rPr>
      <t>#Plastic-FreER</t>
    </r>
    <r>
      <rPr>
        <sz val="11"/>
        <color rgb="FF000000"/>
        <rFont val="Calibri"/>
        <family val="2"/>
      </rPr>
      <t xml:space="preserve"> di cui alla D.G.R. n. 2000 del 11/11/2019 della RER</t>
    </r>
  </si>
  <si>
    <t>Progetto standard (comuni &lt; 10K ab.)</t>
  </si>
  <si>
    <t>Progetto standard (comuni &lt; 50K ab.)</t>
  </si>
  <si>
    <t>Progetto standard (comuni &lt; 100K ab.)</t>
  </si>
  <si>
    <t>Progetto standard (comuni &gt; 100K ab.)</t>
  </si>
  <si>
    <t>COSTI PREVISTI</t>
  </si>
  <si>
    <t>Elenco costi del QE</t>
  </si>
  <si>
    <t>eventuali costi inseriti senza scelta della tipologia dal menu a tendina non vengono valorizzati nel foglio Domanda_Bando</t>
  </si>
  <si>
    <t>riepilogo dati progetto proposto</t>
  </si>
  <si>
    <t>tipologia</t>
  </si>
  <si>
    <t>importo totale costi eleggibili</t>
  </si>
  <si>
    <t>abitanti del/i comune/i proponente/i</t>
  </si>
  <si>
    <t>massimale contributo (art. 6 Bando)</t>
  </si>
  <si>
    <t>DICHIARA L'IMPEGNO DELL'ENTE RAPPRESENTATO AL RISPETTO DEGLI OBBLIGHI (art. 10 del Bando), IN PARTICOLARE DICHIARA :</t>
  </si>
  <si>
    <t>tipologia di progetto</t>
  </si>
  <si>
    <t>Progetto standard</t>
  </si>
  <si>
    <t>valori</t>
  </si>
  <si>
    <t>Altri contributi pubblici o privati</t>
  </si>
  <si>
    <t>Sono presenti altri contributi pubblici o privati che concorrono al finanziamento del progetto ?  (Sì/No) Se presenti i relativi importi vanno inseriti nel Foglio del Quadro Economico</t>
  </si>
  <si>
    <t>Valore</t>
  </si>
  <si>
    <t>totale altri finanziamenti</t>
  </si>
  <si>
    <t>Finanziamenti Privati o Pubblici previsti (descrizione sotto riportata)</t>
  </si>
  <si>
    <t>Costi eleggibili totali</t>
  </si>
  <si>
    <t>Costo del progetto non coperto dal contributo</t>
  </si>
  <si>
    <t>Rapporto costi eleggibili/contributo massimo</t>
  </si>
  <si>
    <t>rapporto che rimarrà invariato in sede di liquidazione anche in caso di riduzione dei costi effettivamente sostenuti</t>
  </si>
  <si>
    <t>Progetto sperimentale</t>
  </si>
  <si>
    <t>RIFIUTI URBANI 2024 ai sensi DGR 2218/16
Dati definitivi al 31 maggio 2025 (tutte le quantità sono in Kg)
(DGR 2203/23 - Modulo Comuni dell'applicativo O.R.So. - Schede "gennaio-dicembre 2024")
Regione EMILIA-ROMAGNA</t>
  </si>
  <si>
    <t>ISTAT Regione</t>
  </si>
  <si>
    <t>ISTAT Provincia</t>
  </si>
  <si>
    <t>ISTAT Comune</t>
  </si>
  <si>
    <t>Provincia</t>
  </si>
  <si>
    <t>Abitanti residenti al 31/12/24</t>
  </si>
  <si>
    <t>RACCOLTA DIFFERENZIATA (DGR 2218/16)</t>
  </si>
  <si>
    <t>COMPOSTAGGIO DI COMUNITA' (DM 266/16)</t>
  </si>
  <si>
    <t>COMPOSTAGGIO DOMESTICO (DGR 2218/16)</t>
  </si>
  <si>
    <t>RACCOLTA DIFFERENZIATA (DGR 2218/16) Totale</t>
  </si>
  <si>
    <t>RIFIUTI URBANI INDIFFERENZIATI (DGR 2218/16)</t>
  </si>
  <si>
    <t>RIFIUTI URBANI Totali (DGR 2218/16)</t>
  </si>
  <si>
    <t>% RACCOLTA DIFFERENZIATA</t>
  </si>
  <si>
    <t>RACCOLTA DIFFERENAIATA pro capite (Kg/ab)</t>
  </si>
  <si>
    <t>RIFIUTI URBANI INDIFFERENZIATI pro capite (Kg/ab)</t>
  </si>
  <si>
    <t>RIFIUTI URBANI Totali pro capitre (Kg/ab)</t>
  </si>
  <si>
    <t>(a)</t>
  </si>
  <si>
    <t>(b)</t>
  </si>
  <si>
    <t>(c)</t>
  </si>
  <si>
    <t>(a+b+c)</t>
  </si>
  <si>
    <t>08</t>
  </si>
  <si>
    <t>037</t>
  </si>
  <si>
    <t>062</t>
  </si>
  <si>
    <t>Alto Reno Terme</t>
  </si>
  <si>
    <t>001</t>
  </si>
  <si>
    <t>Anzola dell'Emilia</t>
  </si>
  <si>
    <t>002</t>
  </si>
  <si>
    <t>Argelato</t>
  </si>
  <si>
    <t>003</t>
  </si>
  <si>
    <t>Baricella</t>
  </si>
  <si>
    <t>005</t>
  </si>
  <si>
    <t>Bentivoglio</t>
  </si>
  <si>
    <t>006</t>
  </si>
  <si>
    <t>Bologna</t>
  </si>
  <si>
    <t>007</t>
  </si>
  <si>
    <t>Borgo Tossignano</t>
  </si>
  <si>
    <t>008</t>
  </si>
  <si>
    <t>Budrio</t>
  </si>
  <si>
    <t>009</t>
  </si>
  <si>
    <t>Calderara di Reno</t>
  </si>
  <si>
    <t>010</t>
  </si>
  <si>
    <t>Camugnano</t>
  </si>
  <si>
    <t>011</t>
  </si>
  <si>
    <t>Casalecchio di Reno</t>
  </si>
  <si>
    <t>012</t>
  </si>
  <si>
    <t>Casalfiumanese</t>
  </si>
  <si>
    <t>013</t>
  </si>
  <si>
    <t>Castel d'Aiano</t>
  </si>
  <si>
    <t>014</t>
  </si>
  <si>
    <t>Castel del Rio</t>
  </si>
  <si>
    <t>015</t>
  </si>
  <si>
    <t>Castel di Casio</t>
  </si>
  <si>
    <t>016</t>
  </si>
  <si>
    <t>Castel Guelfo di Bologna</t>
  </si>
  <si>
    <t>019</t>
  </si>
  <si>
    <t>Castel Maggiore</t>
  </si>
  <si>
    <t>020</t>
  </si>
  <si>
    <t>Castel San Pietro Terme</t>
  </si>
  <si>
    <t>017</t>
  </si>
  <si>
    <t>Castello d'Argile</t>
  </si>
  <si>
    <t>021</t>
  </si>
  <si>
    <t>Castenaso</t>
  </si>
  <si>
    <t>022</t>
  </si>
  <si>
    <t>Castiglione dei Pepoli</t>
  </si>
  <si>
    <t>024</t>
  </si>
  <si>
    <t>Crevalcore</t>
  </si>
  <si>
    <t>025</t>
  </si>
  <si>
    <t>Dozza</t>
  </si>
  <si>
    <t>026</t>
  </si>
  <si>
    <t>Fontanelice</t>
  </si>
  <si>
    <t>027</t>
  </si>
  <si>
    <t>Gaggio Montano</t>
  </si>
  <si>
    <t>028</t>
  </si>
  <si>
    <t>Galliera</t>
  </si>
  <si>
    <t>030</t>
  </si>
  <si>
    <t>Granarolo dell'Emilia</t>
  </si>
  <si>
    <t>031</t>
  </si>
  <si>
    <t>Grizzana Morandi</t>
  </si>
  <si>
    <t>032</t>
  </si>
  <si>
    <t>Imola</t>
  </si>
  <si>
    <t>033</t>
  </si>
  <si>
    <t>Lizzano in Belvedere</t>
  </si>
  <si>
    <t>034</t>
  </si>
  <si>
    <t>Loiano</t>
  </si>
  <si>
    <t>035</t>
  </si>
  <si>
    <t>Malalbergo</t>
  </si>
  <si>
    <t>036</t>
  </si>
  <si>
    <t>Marzabotto</t>
  </si>
  <si>
    <t>Medicina</t>
  </si>
  <si>
    <t>038</t>
  </si>
  <si>
    <t>Minerbio</t>
  </si>
  <si>
    <t>039</t>
  </si>
  <si>
    <t>Molinella</t>
  </si>
  <si>
    <t>040</t>
  </si>
  <si>
    <t>Monghidoro</t>
  </si>
  <si>
    <t>042</t>
  </si>
  <si>
    <t>Monte San Pietro</t>
  </si>
  <si>
    <t>041</t>
  </si>
  <si>
    <t>Monterenzio</t>
  </si>
  <si>
    <t>044</t>
  </si>
  <si>
    <t>Monzuno</t>
  </si>
  <si>
    <t>045</t>
  </si>
  <si>
    <t>Mordano</t>
  </si>
  <si>
    <t>046</t>
  </si>
  <si>
    <t>Ozzano dell'Emilia</t>
  </si>
  <si>
    <t>047</t>
  </si>
  <si>
    <t>Pianoro</t>
  </si>
  <si>
    <t>048</t>
  </si>
  <si>
    <t>Pieve di Cento</t>
  </si>
  <si>
    <t>050</t>
  </si>
  <si>
    <t>Sala Bolognese</t>
  </si>
  <si>
    <t>051</t>
  </si>
  <si>
    <t>San Benedetto Val di Sambro</t>
  </si>
  <si>
    <t>052</t>
  </si>
  <si>
    <t>San Giorgio di Piano</t>
  </si>
  <si>
    <t>053</t>
  </si>
  <si>
    <t>San Giovanni in Persiceto</t>
  </si>
  <si>
    <t>054</t>
  </si>
  <si>
    <t>San Lazzaro di Savena</t>
  </si>
  <si>
    <t>055</t>
  </si>
  <si>
    <t>San Pietro in Casale</t>
  </si>
  <si>
    <t>056</t>
  </si>
  <si>
    <t>Sant'Agata Bolognese</t>
  </si>
  <si>
    <t>057</t>
  </si>
  <si>
    <t>Sasso Marconi</t>
  </si>
  <si>
    <t>061</t>
  </si>
  <si>
    <t>Valsamoggia</t>
  </si>
  <si>
    <t>059</t>
  </si>
  <si>
    <t>Vergato</t>
  </si>
  <si>
    <t>060</t>
  </si>
  <si>
    <t>Zola Predosa</t>
  </si>
  <si>
    <t>Bagno di Romagna</t>
  </si>
  <si>
    <t>Bertinoro</t>
  </si>
  <si>
    <t>004</t>
  </si>
  <si>
    <t>Borghi</t>
  </si>
  <si>
    <t>Castrocaro Terme e Terra del Sole</t>
  </si>
  <si>
    <t>Cesena</t>
  </si>
  <si>
    <t>Cesenatico</t>
  </si>
  <si>
    <t>Civitella di Romagna</t>
  </si>
  <si>
    <t>Dovadola</t>
  </si>
  <si>
    <t>Forlì</t>
  </si>
  <si>
    <t>Forlimpopoli</t>
  </si>
  <si>
    <t>Galeata</t>
  </si>
  <si>
    <t>Gambettola</t>
  </si>
  <si>
    <t>Gatteo</t>
  </si>
  <si>
    <t>018</t>
  </si>
  <si>
    <t>Longiano</t>
  </si>
  <si>
    <t>Meldola</t>
  </si>
  <si>
    <t>Mercato Saraceno</t>
  </si>
  <si>
    <t>Modigliana</t>
  </si>
  <si>
    <t>Montiano</t>
  </si>
  <si>
    <t>Portico e San Benedetto</t>
  </si>
  <si>
    <t>Predappio</t>
  </si>
  <si>
    <t>Premilcuore</t>
  </si>
  <si>
    <t>Rocca San Casciano</t>
  </si>
  <si>
    <t>Roncofreddo</t>
  </si>
  <si>
    <t>San Mauro Pascoli</t>
  </si>
  <si>
    <t>043</t>
  </si>
  <si>
    <t>Santa Sofia</t>
  </si>
  <si>
    <t>Sarsina</t>
  </si>
  <si>
    <t>Savignano sul Rubicone</t>
  </si>
  <si>
    <t>Sogliano al Rubicone</t>
  </si>
  <si>
    <t>049</t>
  </si>
  <si>
    <t>Tredozio</t>
  </si>
  <si>
    <t>Verghereto</t>
  </si>
  <si>
    <t>Argenta</t>
  </si>
  <si>
    <t>Bondeno</t>
  </si>
  <si>
    <t>Cento</t>
  </si>
  <si>
    <t>Codigoro</t>
  </si>
  <si>
    <t>Comacchio</t>
  </si>
  <si>
    <t>Copparo</t>
  </si>
  <si>
    <t>Ferrara</t>
  </si>
  <si>
    <t>Fiscaglia</t>
  </si>
  <si>
    <t>Goro</t>
  </si>
  <si>
    <t>Jolanda di Savoia</t>
  </si>
  <si>
    <t>Lagosanto</t>
  </si>
  <si>
    <t>Masi Torello</t>
  </si>
  <si>
    <t>Mesola</t>
  </si>
  <si>
    <t>Ostellato</t>
  </si>
  <si>
    <t>Poggio Renatico</t>
  </si>
  <si>
    <t>Portomaggiore</t>
  </si>
  <si>
    <t>029</t>
  </si>
  <si>
    <t>Riva del Po</t>
  </si>
  <si>
    <t>Terre del Reno</t>
  </si>
  <si>
    <t>Tresignana</t>
  </si>
  <si>
    <t>Vigarano Mainarda</t>
  </si>
  <si>
    <t>023</t>
  </si>
  <si>
    <t>Voghiera</t>
  </si>
  <si>
    <t>Bastiglia</t>
  </si>
  <si>
    <t>Bomporto</t>
  </si>
  <si>
    <t>Campogalliano</t>
  </si>
  <si>
    <t>Camposanto</t>
  </si>
  <si>
    <t>Carpi</t>
  </si>
  <si>
    <t>Castelfranco Emilia</t>
  </si>
  <si>
    <t>Castelnuovo Rangone</t>
  </si>
  <si>
    <t>Castelvetro di Modena</t>
  </si>
  <si>
    <t>Cavezzo</t>
  </si>
  <si>
    <t>Concordia sulla Secchia</t>
  </si>
  <si>
    <t>Fanano</t>
  </si>
  <si>
    <t>Finale Emilia</t>
  </si>
  <si>
    <t>Fiorano Modenese</t>
  </si>
  <si>
    <t>Fiumalbo</t>
  </si>
  <si>
    <t>Formigine</t>
  </si>
  <si>
    <t>Frassinoro</t>
  </si>
  <si>
    <t>Guiglia</t>
  </si>
  <si>
    <t>Lama Mocogno</t>
  </si>
  <si>
    <t>Maranello</t>
  </si>
  <si>
    <t>Marano sul Panaro</t>
  </si>
  <si>
    <t>Medolla</t>
  </si>
  <si>
    <t>Mirandola</t>
  </si>
  <si>
    <t>Modena</t>
  </si>
  <si>
    <t>Montecreto</t>
  </si>
  <si>
    <t>Montefiorino</t>
  </si>
  <si>
    <t>Montese</t>
  </si>
  <si>
    <t>Nonantola</t>
  </si>
  <si>
    <t>Novi di Modena</t>
  </si>
  <si>
    <t>Palagano</t>
  </si>
  <si>
    <t>Pavullo nel Frignano</t>
  </si>
  <si>
    <t>Pievepelago</t>
  </si>
  <si>
    <t>Polinago</t>
  </si>
  <si>
    <t>Prignano sulla Secchia</t>
  </si>
  <si>
    <t>Ravarino</t>
  </si>
  <si>
    <t>Riolunato</t>
  </si>
  <si>
    <t>San Cesario sul Panaro</t>
  </si>
  <si>
    <t>San Felice sul Panaro</t>
  </si>
  <si>
    <t>San Possidonio</t>
  </si>
  <si>
    <t>San Prospero</t>
  </si>
  <si>
    <t>Sassuolo</t>
  </si>
  <si>
    <t>Savignano sul Panaro</t>
  </si>
  <si>
    <t>Serramazzoni</t>
  </si>
  <si>
    <t>Sestola</t>
  </si>
  <si>
    <t>Soliera</t>
  </si>
  <si>
    <t>Spilamberto</t>
  </si>
  <si>
    <t>Vignola</t>
  </si>
  <si>
    <t>Zocca</t>
  </si>
  <si>
    <t>Agazzano</t>
  </si>
  <si>
    <t>Alseno</t>
  </si>
  <si>
    <t>Alta Val Tidone</t>
  </si>
  <si>
    <t>Besenzone</t>
  </si>
  <si>
    <t>Bettola</t>
  </si>
  <si>
    <t>Bobbio</t>
  </si>
  <si>
    <t>Borgonovo Val Tidone</t>
  </si>
  <si>
    <t>Cadeo</t>
  </si>
  <si>
    <t>Calendasco</t>
  </si>
  <si>
    <t>Caorso</t>
  </si>
  <si>
    <t>Carpaneto Piacentino</t>
  </si>
  <si>
    <t>Castel San Giovanni</t>
  </si>
  <si>
    <t>Castell'Arquato</t>
  </si>
  <si>
    <t>Castelvetro Piacentino</t>
  </si>
  <si>
    <t>Cerignale</t>
  </si>
  <si>
    <t>Coli</t>
  </si>
  <si>
    <t>Corte Brugnatella</t>
  </si>
  <si>
    <t>Cortemaggiore</t>
  </si>
  <si>
    <t>Farini</t>
  </si>
  <si>
    <t>Ferriere</t>
  </si>
  <si>
    <t>Fiorenzuola d'Arda</t>
  </si>
  <si>
    <t>Gazzola</t>
  </si>
  <si>
    <t>Gossolengo</t>
  </si>
  <si>
    <t>Gragnano Trebbiense</t>
  </si>
  <si>
    <t>Gropparello</t>
  </si>
  <si>
    <t>Lugagnano Val d'Arda</t>
  </si>
  <si>
    <t>Monticelli d'Ongina</t>
  </si>
  <si>
    <t>Morfasso</t>
  </si>
  <si>
    <t>Ottone</t>
  </si>
  <si>
    <t>Piacenza</t>
  </si>
  <si>
    <t>Pianello Val Tidone</t>
  </si>
  <si>
    <t>Piozzano</t>
  </si>
  <si>
    <t>Podenzano</t>
  </si>
  <si>
    <t>Ponte dell'Olio</t>
  </si>
  <si>
    <t>Pontenure</t>
  </si>
  <si>
    <t>Rivergaro</t>
  </si>
  <si>
    <t>Rottofreno</t>
  </si>
  <si>
    <t>San Giorgio Piacentino</t>
  </si>
  <si>
    <t>San Pietro in Cerro</t>
  </si>
  <si>
    <t>Sarmato</t>
  </si>
  <si>
    <t>Travo</t>
  </si>
  <si>
    <t>Vernasca</t>
  </si>
  <si>
    <t>Vigolzone</t>
  </si>
  <si>
    <t>Villanova sull'Arda</t>
  </si>
  <si>
    <t>Zerba</t>
  </si>
  <si>
    <t>Ziano Piacentino</t>
  </si>
  <si>
    <t>Albareto</t>
  </si>
  <si>
    <t>Bardi</t>
  </si>
  <si>
    <t>Bedonia</t>
  </si>
  <si>
    <t>Berceto</t>
  </si>
  <si>
    <t>Bore</t>
  </si>
  <si>
    <t>Borgo Val di Taro</t>
  </si>
  <si>
    <t>Busseto</t>
  </si>
  <si>
    <t>Calestano</t>
  </si>
  <si>
    <t>Collecchio</t>
  </si>
  <si>
    <t>Colorno</t>
  </si>
  <si>
    <t>Compiano</t>
  </si>
  <si>
    <t>Corniglio</t>
  </si>
  <si>
    <t>Felino</t>
  </si>
  <si>
    <t>Fidenza</t>
  </si>
  <si>
    <t>Fontanellato</t>
  </si>
  <si>
    <t>Fontevivo</t>
  </si>
  <si>
    <t>Fornovo di Taro</t>
  </si>
  <si>
    <t>Langhirano</t>
  </si>
  <si>
    <t>Lesignano de' Bagni</t>
  </si>
  <si>
    <t>Medesano</t>
  </si>
  <si>
    <t>Monchio delle Corti</t>
  </si>
  <si>
    <t>Montechiarugolo</t>
  </si>
  <si>
    <t>Neviano degli Arduini</t>
  </si>
  <si>
    <t>Noceto</t>
  </si>
  <si>
    <t>Palanzano</t>
  </si>
  <si>
    <t>Parma</t>
  </si>
  <si>
    <t>Pellegrino Parmense</t>
  </si>
  <si>
    <t>Polesine Zibello</t>
  </si>
  <si>
    <t>Roccabianca</t>
  </si>
  <si>
    <t>Sala Baganza</t>
  </si>
  <si>
    <t>Salsomaggiore Terme</t>
  </si>
  <si>
    <t>San Secondo Parmense</t>
  </si>
  <si>
    <t>Sissa Trecasali</t>
  </si>
  <si>
    <t>Solignano</t>
  </si>
  <si>
    <t>Soragna</t>
  </si>
  <si>
    <t>Sorbolo Mezzani</t>
  </si>
  <si>
    <t>Terenzo</t>
  </si>
  <si>
    <t>Tizzano Val Parma</t>
  </si>
  <si>
    <t>Tornolo</t>
  </si>
  <si>
    <t>Torrile</t>
  </si>
  <si>
    <t>Traversetolo</t>
  </si>
  <si>
    <t>Valmozzola</t>
  </si>
  <si>
    <t>Varano de' Melegari</t>
  </si>
  <si>
    <t>Varsi</t>
  </si>
  <si>
    <t>Alfonsine</t>
  </si>
  <si>
    <t>Bagnacavallo</t>
  </si>
  <si>
    <t>Bagnara di Romagna</t>
  </si>
  <si>
    <t>Brisighella</t>
  </si>
  <si>
    <t>Casola Valsenio</t>
  </si>
  <si>
    <t>Castel Bolognese</t>
  </si>
  <si>
    <t>Cervia</t>
  </si>
  <si>
    <t>Conselice</t>
  </si>
  <si>
    <t>Cotignola</t>
  </si>
  <si>
    <t>Faenza</t>
  </si>
  <si>
    <t>Fusignano</t>
  </si>
  <si>
    <t>Lugo</t>
  </si>
  <si>
    <t>Massa Lombarda</t>
  </si>
  <si>
    <t>Ravenna</t>
  </si>
  <si>
    <t>Riolo Terme</t>
  </si>
  <si>
    <t>Russi</t>
  </si>
  <si>
    <t>Sant'Agata sul Santerno</t>
  </si>
  <si>
    <t>Solarolo</t>
  </si>
  <si>
    <t>Albinea</t>
  </si>
  <si>
    <t>Bagnolo in Piano</t>
  </si>
  <si>
    <t>Baiso</t>
  </si>
  <si>
    <t>Bibbiano</t>
  </si>
  <si>
    <t>Boretto</t>
  </si>
  <si>
    <t>Brescello</t>
  </si>
  <si>
    <t>Cadelbosco di Sopra</t>
  </si>
  <si>
    <t>Campagnola Emilia</t>
  </si>
  <si>
    <t>Campegine</t>
  </si>
  <si>
    <t>Canossa</t>
  </si>
  <si>
    <t>Carpineti</t>
  </si>
  <si>
    <t>Casalgrande</t>
  </si>
  <si>
    <t>Casina</t>
  </si>
  <si>
    <t>Castellarano</t>
  </si>
  <si>
    <t>Castelnovo di Sotto</t>
  </si>
  <si>
    <t>Castelnovo ne' Monti</t>
  </si>
  <si>
    <t>Cavriago</t>
  </si>
  <si>
    <t>Correggio</t>
  </si>
  <si>
    <t>Fabbrico</t>
  </si>
  <si>
    <t>Gattatico</t>
  </si>
  <si>
    <t>Gualtieri</t>
  </si>
  <si>
    <t>Guastalla</t>
  </si>
  <si>
    <t>Luzzara</t>
  </si>
  <si>
    <t>Montecchio Emilia</t>
  </si>
  <si>
    <t>Novellara</t>
  </si>
  <si>
    <t>Poviglio</t>
  </si>
  <si>
    <t>Quattro Castella</t>
  </si>
  <si>
    <t>Reggio nell'Emilia</t>
  </si>
  <si>
    <t>Reggiolo</t>
  </si>
  <si>
    <t>Rio Saliceto</t>
  </si>
  <si>
    <t>Rolo</t>
  </si>
  <si>
    <t>Rubiera</t>
  </si>
  <si>
    <t>San Martino in Rio</t>
  </si>
  <si>
    <t>San Polo d'Enza</t>
  </si>
  <si>
    <t>Sant'Ilario d'Enza</t>
  </si>
  <si>
    <t>Scandiano</t>
  </si>
  <si>
    <t>Toano</t>
  </si>
  <si>
    <t>Ventasso</t>
  </si>
  <si>
    <t>Vetto</t>
  </si>
  <si>
    <t>Vezzano sul Crostolo</t>
  </si>
  <si>
    <t>Viano</t>
  </si>
  <si>
    <t>Villa Minozzo</t>
  </si>
  <si>
    <t>099</t>
  </si>
  <si>
    <t>Casteldelci</t>
  </si>
  <si>
    <t>Cattolica</t>
  </si>
  <si>
    <t>Coriano</t>
  </si>
  <si>
    <t>Gemmano</t>
  </si>
  <si>
    <t>Maiolo</t>
  </si>
  <si>
    <t>Misano Adriatico</t>
  </si>
  <si>
    <t>Mondaino</t>
  </si>
  <si>
    <t>Montecopiolo</t>
  </si>
  <si>
    <t>Montefiore Conca</t>
  </si>
  <si>
    <t>Montegridolfo</t>
  </si>
  <si>
    <t>Montescudo-Monte Colombo</t>
  </si>
  <si>
    <t>Morciano di Romagna</t>
  </si>
  <si>
    <t>Novafeltria</t>
  </si>
  <si>
    <t>Pennabilli</t>
  </si>
  <si>
    <t>Poggio Torriana</t>
  </si>
  <si>
    <t>Riccione</t>
  </si>
  <si>
    <t>Rimini</t>
  </si>
  <si>
    <t>Saludecio</t>
  </si>
  <si>
    <t>San Clemente</t>
  </si>
  <si>
    <t>San Giovanni in Marignano</t>
  </si>
  <si>
    <t>San Leo</t>
  </si>
  <si>
    <t>Sant'Agata Feltria</t>
  </si>
  <si>
    <t>Santarcangelo di Romagna</t>
  </si>
  <si>
    <t>Sassofeltrio</t>
  </si>
  <si>
    <t>Talamello</t>
  </si>
  <si>
    <t>Verucchio</t>
  </si>
  <si>
    <t>TOTALE REGIONE EMILIA-ROMAGNA</t>
  </si>
  <si>
    <t>Residenti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</si>
</sst>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_-&quot;€&quot;\ * #,##0.00_-;\-&quot;€&quot;\ * #,##0.00_-;_-&quot;€&quot;\ * &quot;-&quot;??_-;_-@_-"/>
    <numFmt numFmtId="165" formatCode="&quot;€&quot;\ #,##0.00"/>
    <numFmt numFmtId="166" formatCode="[$-F800]dddd\,\ mmmm\ dd\,\ yyyy"/>
    <numFmt numFmtId="167" formatCode="#,##0.00\ &quot;€&quot;"/>
    <numFmt numFmtId="168" formatCode="#,##0\ &quot;€&quot;"/>
    <numFmt numFmtId="169" formatCode="0.0%"/>
    <numFmt numFmtId="170" formatCode="0.000%"/>
    <numFmt numFmtId="171" formatCode="#,##0.0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2"/>
      <color rgb="FFFF0000"/>
      <name val="Calibri"/>
      <family val="2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8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i/>
      <sz val="8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</font>
    <font>
      <b/>
      <sz val="8"/>
      <color theme="0"/>
      <name val="Calibri"/>
      <family val="2"/>
    </font>
    <font>
      <i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Verdana"/>
      <family val="2"/>
    </font>
    <font>
      <sz val="14"/>
      <name val="MS Sans Serif"/>
      <family val="2"/>
    </font>
    <font>
      <sz val="8"/>
      <name val="Verdana"/>
      <family val="2"/>
    </font>
    <font>
      <b/>
      <sz val="8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4" tint="0.39997558519241921"/>
      </left>
      <right/>
      <top/>
      <bottom/>
      <diagonal/>
    </border>
    <border>
      <left/>
      <right/>
      <top style="thin">
        <color theme="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20">
    <xf numFmtId="0" fontId="0" fillId="0" borderId="0" xfId="0"/>
    <xf numFmtId="9" fontId="2" fillId="0" borderId="0" xfId="1" applyFont="1" applyBorder="1" applyAlignment="1" applyProtection="1">
      <alignment vertical="center"/>
    </xf>
    <xf numFmtId="9" fontId="4" fillId="0" borderId="0" xfId="1" applyFont="1" applyBorder="1" applyAlignment="1" applyProtection="1">
      <alignment vertical="center"/>
    </xf>
    <xf numFmtId="165" fontId="4" fillId="0" borderId="0" xfId="2" applyNumberFormat="1" applyFont="1" applyBorder="1" applyAlignment="1" applyProtection="1">
      <alignment horizontal="right" vertical="center"/>
    </xf>
    <xf numFmtId="165" fontId="2" fillId="0" borderId="0" xfId="2" applyNumberFormat="1" applyFont="1" applyBorder="1" applyAlignment="1" applyProtection="1">
      <alignment horizontal="right" vertical="center"/>
    </xf>
    <xf numFmtId="0" fontId="0" fillId="6" borderId="0" xfId="0" applyFill="1"/>
    <xf numFmtId="0" fontId="11" fillId="3" borderId="1" xfId="0" applyFont="1" applyFill="1" applyBorder="1"/>
    <xf numFmtId="0" fontId="11" fillId="6" borderId="0" xfId="0" applyFont="1" applyFill="1"/>
    <xf numFmtId="0" fontId="13" fillId="6" borderId="7" xfId="0" applyFont="1" applyFill="1" applyBorder="1"/>
    <xf numFmtId="0" fontId="12" fillId="6" borderId="0" xfId="0" applyFont="1" applyFill="1" applyAlignment="1">
      <alignment vertical="center"/>
    </xf>
    <xf numFmtId="0" fontId="13" fillId="6" borderId="3" xfId="0" applyFont="1" applyFill="1" applyBorder="1"/>
    <xf numFmtId="0" fontId="12" fillId="5" borderId="1" xfId="0" applyFont="1" applyFill="1" applyBorder="1" applyAlignment="1">
      <alignment vertical="center"/>
    </xf>
    <xf numFmtId="0" fontId="11" fillId="6" borderId="2" xfId="0" applyFont="1" applyFill="1" applyBorder="1"/>
    <xf numFmtId="0" fontId="11" fillId="6" borderId="6" xfId="0" applyFont="1" applyFill="1" applyBorder="1"/>
    <xf numFmtId="0" fontId="6" fillId="0" borderId="0" xfId="0" applyFont="1" applyAlignment="1">
      <alignment vertical="center"/>
    </xf>
    <xf numFmtId="166" fontId="2" fillId="0" borderId="0" xfId="0" applyNumberFormat="1" applyFont="1" applyAlignment="1">
      <alignment vertical="center" wrapText="1"/>
    </xf>
    <xf numFmtId="0" fontId="5" fillId="0" borderId="0" xfId="0" applyFont="1"/>
    <xf numFmtId="0" fontId="7" fillId="0" borderId="0" xfId="0" applyFont="1" applyAlignment="1">
      <alignment vertical="center" wrapText="1"/>
    </xf>
    <xf numFmtId="49" fontId="5" fillId="0" borderId="0" xfId="0" applyNumberFormat="1" applyFont="1"/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49" fontId="2" fillId="2" borderId="1" xfId="2" applyNumberFormat="1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>
      <alignment wrapText="1"/>
    </xf>
    <xf numFmtId="0" fontId="0" fillId="3" borderId="14" xfId="0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vertical="center" wrapText="1"/>
    </xf>
    <xf numFmtId="0" fontId="0" fillId="3" borderId="15" xfId="0" applyFill="1" applyBorder="1" applyAlignment="1">
      <alignment wrapText="1"/>
    </xf>
    <xf numFmtId="0" fontId="17" fillId="7" borderId="23" xfId="0" applyFont="1" applyFill="1" applyBorder="1" applyAlignment="1">
      <alignment horizontal="center" vertical="center" wrapText="1"/>
    </xf>
    <xf numFmtId="0" fontId="17" fillId="7" borderId="24" xfId="0" applyFont="1" applyFill="1" applyBorder="1" applyAlignment="1">
      <alignment horizontal="center" vertical="center" wrapText="1"/>
    </xf>
    <xf numFmtId="0" fontId="17" fillId="7" borderId="25" xfId="0" applyFont="1" applyFill="1" applyBorder="1" applyAlignment="1">
      <alignment horizontal="center" vertical="center" wrapText="1"/>
    </xf>
    <xf numFmtId="0" fontId="17" fillId="7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8" xfId="0" applyBorder="1" applyAlignment="1">
      <alignment horizontal="center"/>
    </xf>
    <xf numFmtId="0" fontId="0" fillId="0" borderId="0" xfId="0" applyAlignment="1">
      <alignment horizontal="right" wrapText="1"/>
    </xf>
    <xf numFmtId="0" fontId="7" fillId="0" borderId="12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9" fontId="4" fillId="0" borderId="4" xfId="1" applyFont="1" applyBorder="1" applyAlignment="1" applyProtection="1">
      <alignment vertical="center"/>
    </xf>
    <xf numFmtId="0" fontId="5" fillId="3" borderId="13" xfId="0" applyFont="1" applyFill="1" applyBorder="1" applyAlignment="1">
      <alignment wrapText="1"/>
    </xf>
    <xf numFmtId="0" fontId="5" fillId="3" borderId="15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right" vertical="center"/>
    </xf>
    <xf numFmtId="0" fontId="5" fillId="6" borderId="0" xfId="0" applyFont="1" applyFill="1"/>
    <xf numFmtId="167" fontId="2" fillId="6" borderId="1" xfId="0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165" fontId="3" fillId="0" borderId="0" xfId="2" applyNumberFormat="1" applyFont="1" applyFill="1" applyBorder="1" applyAlignment="1" applyProtection="1">
      <alignment horizontal="right" vertical="center"/>
    </xf>
    <xf numFmtId="167" fontId="3" fillId="0" borderId="0" xfId="2" applyNumberFormat="1" applyFont="1" applyFill="1" applyBorder="1" applyAlignment="1" applyProtection="1">
      <alignment horizontal="right" vertical="center"/>
    </xf>
    <xf numFmtId="0" fontId="5" fillId="0" borderId="2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0" fillId="0" borderId="0" xfId="0" applyAlignment="1">
      <alignment vertical="center"/>
    </xf>
    <xf numFmtId="0" fontId="21" fillId="0" borderId="0" xfId="0" applyFont="1"/>
    <xf numFmtId="0" fontId="2" fillId="0" borderId="1" xfId="0" applyFont="1" applyBorder="1" applyAlignment="1">
      <alignment horizontal="right" vertical="center" wrapText="1"/>
    </xf>
    <xf numFmtId="14" fontId="2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2" applyNumberFormat="1" applyFont="1" applyFill="1" applyBorder="1" applyAlignment="1" applyProtection="1">
      <alignment horizontal="right" vertical="center"/>
    </xf>
    <xf numFmtId="0" fontId="2" fillId="0" borderId="0" xfId="0" applyFont="1" applyAlignment="1">
      <alignment horizontal="right" vertical="center" wrapText="1"/>
    </xf>
    <xf numFmtId="0" fontId="11" fillId="6" borderId="0" xfId="0" applyFont="1" applyFill="1" applyAlignment="1">
      <alignment vertical="center" wrapText="1"/>
    </xf>
    <xf numFmtId="0" fontId="11" fillId="6" borderId="2" xfId="0" applyFont="1" applyFill="1" applyBorder="1" applyAlignment="1">
      <alignment horizontal="right"/>
    </xf>
    <xf numFmtId="0" fontId="13" fillId="6" borderId="4" xfId="0" applyFont="1" applyFill="1" applyBorder="1" applyAlignment="1">
      <alignment vertical="center" wrapText="1"/>
    </xf>
    <xf numFmtId="0" fontId="13" fillId="6" borderId="8" xfId="0" applyFont="1" applyFill="1" applyBorder="1" applyAlignment="1">
      <alignment vertical="center" wrapText="1"/>
    </xf>
    <xf numFmtId="0" fontId="10" fillId="5" borderId="4" xfId="0" applyFont="1" applyFill="1" applyBorder="1" applyAlignment="1" applyProtection="1">
      <alignment wrapText="1"/>
      <protection locked="0"/>
    </xf>
    <xf numFmtId="167" fontId="10" fillId="5" borderId="1" xfId="2" applyNumberFormat="1" applyFont="1" applyFill="1" applyBorder="1" applyAlignment="1" applyProtection="1">
      <alignment horizontal="right" vertical="center" wrapText="1"/>
      <protection locked="0"/>
    </xf>
    <xf numFmtId="0" fontId="10" fillId="5" borderId="2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>
      <alignment wrapText="1"/>
    </xf>
    <xf numFmtId="167" fontId="14" fillId="0" borderId="1" xfId="2" applyNumberFormat="1" applyFont="1" applyFill="1" applyBorder="1" applyAlignment="1" applyProtection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165" fontId="11" fillId="6" borderId="0" xfId="0" applyNumberFormat="1" applyFont="1" applyFill="1"/>
    <xf numFmtId="0" fontId="22" fillId="0" borderId="0" xfId="0" applyFont="1" applyAlignment="1">
      <alignment horizontal="right" wrapText="1"/>
    </xf>
    <xf numFmtId="167" fontId="23" fillId="0" borderId="0" xfId="2" applyNumberFormat="1" applyFont="1" applyFill="1" applyBorder="1" applyAlignment="1">
      <alignment vertical="center" wrapText="1"/>
    </xf>
    <xf numFmtId="167" fontId="18" fillId="0" borderId="0" xfId="2" applyNumberFormat="1" applyFont="1" applyFill="1" applyBorder="1" applyAlignment="1">
      <alignment horizontal="center" wrapText="1"/>
    </xf>
    <xf numFmtId="167" fontId="25" fillId="0" borderId="0" xfId="2" applyNumberFormat="1" applyFont="1" applyFill="1" applyBorder="1" applyAlignment="1">
      <alignment vertical="center" wrapText="1"/>
    </xf>
    <xf numFmtId="0" fontId="24" fillId="0" borderId="0" xfId="0" applyFont="1" applyAlignment="1">
      <alignment horizontal="right" wrapText="1"/>
    </xf>
    <xf numFmtId="0" fontId="17" fillId="8" borderId="31" xfId="0" applyFont="1" applyFill="1" applyBorder="1" applyAlignment="1">
      <alignment horizontal="center" vertical="center" wrapText="1"/>
    </xf>
    <xf numFmtId="0" fontId="26" fillId="0" borderId="29" xfId="0" applyFont="1" applyBorder="1" applyAlignment="1">
      <alignment vertical="center" wrapText="1"/>
    </xf>
    <xf numFmtId="0" fontId="2" fillId="6" borderId="1" xfId="0" applyFont="1" applyFill="1" applyBorder="1" applyAlignment="1">
      <alignment horizontal="left" vertical="center" wrapText="1"/>
    </xf>
    <xf numFmtId="3" fontId="0" fillId="0" borderId="25" xfId="0" applyNumberFormat="1" applyBorder="1" applyAlignment="1">
      <alignment horizontal="right" wrapText="1"/>
    </xf>
    <xf numFmtId="0" fontId="18" fillId="0" borderId="0" xfId="0" applyFont="1" applyAlignment="1">
      <alignment horizontal="center" vertical="center" wrapText="1"/>
    </xf>
    <xf numFmtId="0" fontId="26" fillId="0" borderId="32" xfId="0" applyFont="1" applyBorder="1" applyAlignment="1">
      <alignment vertical="center" wrapText="1"/>
    </xf>
    <xf numFmtId="0" fontId="4" fillId="6" borderId="0" xfId="1" applyNumberFormat="1" applyFont="1" applyFill="1" applyBorder="1" applyAlignment="1" applyProtection="1">
      <alignment horizontal="center" vertical="center" wrapText="1"/>
    </xf>
    <xf numFmtId="167" fontId="2" fillId="6" borderId="0" xfId="0" applyNumberFormat="1" applyFont="1" applyFill="1" applyAlignment="1">
      <alignment horizontal="right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0" fontId="11" fillId="6" borderId="0" xfId="0" applyFont="1" applyFill="1" applyAlignment="1">
      <alignment horizontal="center" vertical="center"/>
    </xf>
    <xf numFmtId="0" fontId="15" fillId="3" borderId="8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167" fontId="6" fillId="0" borderId="1" xfId="2" applyNumberFormat="1" applyFont="1" applyFill="1" applyBorder="1" applyAlignment="1" applyProtection="1">
      <alignment horizontal="right"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0" fontId="4" fillId="0" borderId="2" xfId="0" applyFont="1" applyBorder="1" applyAlignment="1">
      <alignment vertical="center" wrapText="1"/>
    </xf>
    <xf numFmtId="165" fontId="33" fillId="0" borderId="3" xfId="0" applyNumberFormat="1" applyFont="1" applyBorder="1" applyAlignment="1">
      <alignment horizontal="left" vertical="center" wrapText="1"/>
    </xf>
    <xf numFmtId="165" fontId="33" fillId="0" borderId="4" xfId="2" applyNumberFormat="1" applyFont="1" applyBorder="1" applyAlignment="1" applyProtection="1">
      <alignment horizontal="left" vertical="center" wrapText="1"/>
    </xf>
    <xf numFmtId="3" fontId="0" fillId="9" borderId="12" xfId="0" applyNumberFormat="1" applyFill="1" applyBorder="1" applyAlignment="1">
      <alignment horizontal="center" vertical="center" wrapText="1"/>
    </xf>
    <xf numFmtId="0" fontId="0" fillId="9" borderId="33" xfId="0" applyFill="1" applyBorder="1" applyAlignment="1">
      <alignment horizontal="right" vertical="center" wrapText="1"/>
    </xf>
    <xf numFmtId="0" fontId="17" fillId="8" borderId="0" xfId="0" applyFont="1" applyFill="1" applyAlignment="1">
      <alignment horizontal="center" vertical="center" wrapText="1"/>
    </xf>
    <xf numFmtId="0" fontId="17" fillId="8" borderId="34" xfId="0" applyFont="1" applyFill="1" applyBorder="1" applyAlignment="1">
      <alignment horizontal="center" vertical="center" wrapText="1"/>
    </xf>
    <xf numFmtId="0" fontId="31" fillId="0" borderId="33" xfId="0" applyFont="1" applyBorder="1" applyAlignment="1">
      <alignment horizontal="center"/>
    </xf>
    <xf numFmtId="3" fontId="31" fillId="9" borderId="12" xfId="0" applyNumberFormat="1" applyFont="1" applyFill="1" applyBorder="1" applyAlignment="1">
      <alignment horizontal="center" vertical="center" wrapText="1"/>
    </xf>
    <xf numFmtId="168" fontId="25" fillId="0" borderId="0" xfId="2" applyNumberFormat="1" applyFont="1" applyFill="1" applyBorder="1" applyAlignment="1">
      <alignment vertical="center" wrapText="1"/>
    </xf>
    <xf numFmtId="167" fontId="6" fillId="0" borderId="11" xfId="2" applyNumberFormat="1" applyFont="1" applyFill="1" applyBorder="1" applyAlignment="1" applyProtection="1">
      <alignment horizontal="right" vertical="center"/>
    </xf>
    <xf numFmtId="167" fontId="6" fillId="0" borderId="5" xfId="2" applyNumberFormat="1" applyFont="1" applyFill="1" applyBorder="1" applyAlignment="1" applyProtection="1">
      <alignment horizontal="right" vertical="center"/>
    </xf>
    <xf numFmtId="10" fontId="6" fillId="0" borderId="1" xfId="2" applyNumberFormat="1" applyFont="1" applyFill="1" applyBorder="1" applyAlignment="1" applyProtection="1">
      <alignment horizontal="right" vertical="center"/>
    </xf>
    <xf numFmtId="0" fontId="5" fillId="0" borderId="0" xfId="0" applyFont="1" applyAlignment="1">
      <alignment vertical="center"/>
    </xf>
    <xf numFmtId="167" fontId="18" fillId="0" borderId="0" xfId="2" applyNumberFormat="1" applyFont="1" applyFill="1" applyBorder="1" applyAlignment="1">
      <alignment horizontal="center" vertical="center" wrapText="1"/>
    </xf>
    <xf numFmtId="167" fontId="25" fillId="0" borderId="35" xfId="2" applyNumberFormat="1" applyFont="1" applyBorder="1" applyAlignment="1">
      <alignment vertical="center" wrapText="1"/>
    </xf>
    <xf numFmtId="167" fontId="27" fillId="0" borderId="0" xfId="2" applyNumberFormat="1" applyFont="1" applyBorder="1" applyAlignment="1">
      <alignment horizontal="right" vertical="center" wrapText="1"/>
    </xf>
    <xf numFmtId="9" fontId="0" fillId="0" borderId="0" xfId="0" applyNumberFormat="1" applyAlignment="1">
      <alignment horizontal="center" vertical="center"/>
    </xf>
    <xf numFmtId="0" fontId="34" fillId="6" borderId="0" xfId="0" applyFont="1" applyFill="1"/>
    <xf numFmtId="167" fontId="0" fillId="0" borderId="0" xfId="0" applyNumberFormat="1"/>
    <xf numFmtId="0" fontId="0" fillId="0" borderId="8" xfId="0" applyBorder="1"/>
    <xf numFmtId="0" fontId="0" fillId="0" borderId="33" xfId="0" applyBorder="1"/>
    <xf numFmtId="0" fontId="0" fillId="0" borderId="7" xfId="0" applyBorder="1"/>
    <xf numFmtId="167" fontId="5" fillId="0" borderId="0" xfId="0" applyNumberFormat="1" applyFont="1" applyAlignment="1">
      <alignment horizontal="center" vertical="center"/>
    </xf>
    <xf numFmtId="0" fontId="0" fillId="0" borderId="4" xfId="0" applyBorder="1"/>
    <xf numFmtId="167" fontId="0" fillId="0" borderId="2" xfId="0" applyNumberFormat="1" applyBorder="1"/>
    <xf numFmtId="3" fontId="0" fillId="0" borderId="2" xfId="0" applyNumberFormat="1" applyBorder="1"/>
    <xf numFmtId="0" fontId="0" fillId="0" borderId="6" xfId="0" applyBorder="1" applyAlignment="1">
      <alignment horizontal="center" vertical="center"/>
    </xf>
    <xf numFmtId="0" fontId="0" fillId="0" borderId="3" xfId="0" applyBorder="1"/>
    <xf numFmtId="0" fontId="0" fillId="0" borderId="10" xfId="0" applyBorder="1"/>
    <xf numFmtId="0" fontId="0" fillId="0" borderId="1" xfId="0" applyBorder="1"/>
    <xf numFmtId="167" fontId="27" fillId="0" borderId="0" xfId="0" applyNumberFormat="1" applyFont="1" applyAlignment="1">
      <alignment horizontal="right" vertical="center" wrapText="1"/>
    </xf>
    <xf numFmtId="167" fontId="25" fillId="0" borderId="0" xfId="2" applyNumberFormat="1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0" fillId="0" borderId="2" xfId="0" applyBorder="1" applyAlignment="1">
      <alignment horizontal="right" wrapText="1"/>
    </xf>
    <xf numFmtId="0" fontId="10" fillId="5" borderId="1" xfId="0" applyFont="1" applyFill="1" applyBorder="1" applyAlignment="1" applyProtection="1">
      <alignment wrapText="1"/>
      <protection locked="0"/>
    </xf>
    <xf numFmtId="0" fontId="38" fillId="0" borderId="0" xfId="0" applyFont="1" applyAlignment="1">
      <alignment vertical="center" wrapText="1"/>
    </xf>
    <xf numFmtId="0" fontId="39" fillId="0" borderId="1" xfId="0" applyFont="1" applyBorder="1" applyAlignment="1">
      <alignment horizontal="center" vertical="center" wrapText="1"/>
    </xf>
    <xf numFmtId="3" fontId="39" fillId="0" borderId="1" xfId="0" applyNumberFormat="1" applyFont="1" applyBorder="1" applyAlignment="1">
      <alignment horizontal="center" vertical="center" wrapText="1"/>
    </xf>
    <xf numFmtId="3" fontId="39" fillId="11" borderId="1" xfId="0" applyNumberFormat="1" applyFont="1" applyFill="1" applyBorder="1" applyAlignment="1">
      <alignment horizontal="center" vertical="center" wrapText="1"/>
    </xf>
    <xf numFmtId="3" fontId="39" fillId="12" borderId="1" xfId="0" applyNumberFormat="1" applyFont="1" applyFill="1" applyBorder="1" applyAlignment="1">
      <alignment horizontal="center" vertical="center" wrapText="1"/>
    </xf>
    <xf numFmtId="3" fontId="39" fillId="13" borderId="1" xfId="0" applyNumberFormat="1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3" fontId="39" fillId="0" borderId="4" xfId="0" applyNumberFormat="1" applyFont="1" applyBorder="1" applyAlignment="1">
      <alignment horizontal="center" vertical="center" wrapText="1"/>
    </xf>
    <xf numFmtId="3" fontId="39" fillId="0" borderId="2" xfId="0" applyNumberFormat="1" applyFont="1" applyBorder="1" applyAlignment="1">
      <alignment horizontal="center" vertical="center" wrapText="1"/>
    </xf>
    <xf numFmtId="3" fontId="39" fillId="0" borderId="3" xfId="0" applyNumberFormat="1" applyFont="1" applyBorder="1" applyAlignment="1">
      <alignment horizontal="center" vertical="center" wrapText="1"/>
    </xf>
    <xf numFmtId="0" fontId="38" fillId="0" borderId="3" xfId="0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49" fontId="38" fillId="0" borderId="1" xfId="0" applyNumberFormat="1" applyFont="1" applyBorder="1" applyAlignment="1">
      <alignment vertical="center" wrapText="1"/>
    </xf>
    <xf numFmtId="3" fontId="38" fillId="0" borderId="1" xfId="0" applyNumberFormat="1" applyFont="1" applyBorder="1" applyAlignment="1">
      <alignment vertical="center" wrapText="1"/>
    </xf>
    <xf numFmtId="3" fontId="38" fillId="11" borderId="1" xfId="0" applyNumberFormat="1" applyFont="1" applyFill="1" applyBorder="1" applyAlignment="1">
      <alignment vertical="center" wrapText="1"/>
    </xf>
    <xf numFmtId="3" fontId="38" fillId="12" borderId="1" xfId="0" applyNumberFormat="1" applyFont="1" applyFill="1" applyBorder="1" applyAlignment="1">
      <alignment vertical="center" wrapText="1"/>
    </xf>
    <xf numFmtId="3" fontId="38" fillId="13" borderId="1" xfId="0" applyNumberFormat="1" applyFont="1" applyFill="1" applyBorder="1" applyAlignment="1">
      <alignment vertical="center" wrapText="1"/>
    </xf>
    <xf numFmtId="169" fontId="38" fillId="0" borderId="1" xfId="0" applyNumberFormat="1" applyFont="1" applyBorder="1" applyAlignment="1">
      <alignment vertical="center" wrapText="1"/>
    </xf>
    <xf numFmtId="3" fontId="39" fillId="0" borderId="1" xfId="0" applyNumberFormat="1" applyFont="1" applyBorder="1" applyAlignment="1">
      <alignment vertical="center" wrapText="1"/>
    </xf>
    <xf numFmtId="3" fontId="39" fillId="11" borderId="1" xfId="0" applyNumberFormat="1" applyFont="1" applyFill="1" applyBorder="1" applyAlignment="1">
      <alignment vertical="center" wrapText="1"/>
    </xf>
    <xf numFmtId="3" fontId="39" fillId="12" borderId="1" xfId="0" applyNumberFormat="1" applyFont="1" applyFill="1" applyBorder="1" applyAlignment="1">
      <alignment vertical="center" wrapText="1"/>
    </xf>
    <xf numFmtId="3" fontId="39" fillId="13" borderId="1" xfId="0" applyNumberFormat="1" applyFont="1" applyFill="1" applyBorder="1" applyAlignment="1">
      <alignment vertical="center" wrapText="1"/>
    </xf>
    <xf numFmtId="170" fontId="39" fillId="0" borderId="1" xfId="0" applyNumberFormat="1" applyFont="1" applyBorder="1" applyAlignment="1">
      <alignment vertical="center" wrapText="1"/>
    </xf>
    <xf numFmtId="171" fontId="39" fillId="0" borderId="1" xfId="0" applyNumberFormat="1" applyFont="1" applyBorder="1" applyAlignment="1">
      <alignment vertical="center" wrapText="1"/>
    </xf>
    <xf numFmtId="0" fontId="39" fillId="0" borderId="0" xfId="0" applyFont="1" applyAlignment="1">
      <alignment vertical="center" wrapText="1"/>
    </xf>
    <xf numFmtId="3" fontId="38" fillId="0" borderId="0" xfId="0" applyNumberFormat="1" applyFont="1" applyAlignment="1">
      <alignment vertical="center" wrapText="1"/>
    </xf>
    <xf numFmtId="0" fontId="19" fillId="3" borderId="14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49" fontId="2" fillId="2" borderId="1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>
      <alignment horizontal="righ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49" fontId="2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20" fillId="2" borderId="1" xfId="2" applyNumberFormat="1" applyFont="1" applyFill="1" applyBorder="1" applyAlignment="1" applyProtection="1">
      <alignment horizontal="left" vertical="center" wrapText="1"/>
      <protection locked="0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49" fontId="16" fillId="2" borderId="1" xfId="3" applyNumberFormat="1" applyFill="1" applyBorder="1" applyAlignment="1" applyProtection="1">
      <alignment horizontal="left" vertical="center" wrapText="1"/>
      <protection locked="0"/>
    </xf>
    <xf numFmtId="49" fontId="2" fillId="2" borderId="2" xfId="2" applyNumberFormat="1" applyFont="1" applyFill="1" applyBorder="1" applyAlignment="1" applyProtection="1">
      <alignment horizontal="left" vertical="center" wrapText="1"/>
      <protection locked="0"/>
    </xf>
    <xf numFmtId="0" fontId="6" fillId="4" borderId="4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28" fillId="10" borderId="9" xfId="0" applyFont="1" applyFill="1" applyBorder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6" fillId="0" borderId="0" xfId="2" applyNumberFormat="1" applyFont="1" applyFill="1" applyBorder="1" applyAlignment="1" applyProtection="1">
      <alignment horizontal="right" vertical="center" wrapText="1"/>
    </xf>
    <xf numFmtId="165" fontId="6" fillId="0" borderId="22" xfId="2" applyNumberFormat="1" applyFont="1" applyFill="1" applyBorder="1" applyAlignment="1" applyProtection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1" applyNumberFormat="1" applyFont="1" applyFill="1" applyBorder="1" applyAlignment="1" applyProtection="1">
      <alignment horizontal="center" vertical="center"/>
    </xf>
    <xf numFmtId="49" fontId="2" fillId="2" borderId="2" xfId="2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2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2" applyNumberFormat="1" applyFont="1" applyFill="1" applyBorder="1" applyAlignment="1" applyProtection="1">
      <alignment horizontal="center" vertical="center" wrapText="1"/>
      <protection locked="0"/>
    </xf>
    <xf numFmtId="167" fontId="35" fillId="0" borderId="9" xfId="0" applyNumberFormat="1" applyFont="1" applyBorder="1" applyAlignment="1">
      <alignment horizontal="left" vertical="center" wrapText="1"/>
    </xf>
    <xf numFmtId="167" fontId="35" fillId="0" borderId="0" xfId="0" applyNumberFormat="1" applyFont="1" applyAlignment="1">
      <alignment horizontal="left" vertical="center" wrapText="1"/>
    </xf>
    <xf numFmtId="49" fontId="2" fillId="2" borderId="0" xfId="2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/>
    </xf>
    <xf numFmtId="0" fontId="29" fillId="10" borderId="3" xfId="0" applyFont="1" applyFill="1" applyBorder="1" applyAlignment="1">
      <alignment horizontal="left" vertical="center" wrapText="1"/>
    </xf>
    <xf numFmtId="0" fontId="28" fillId="10" borderId="1" xfId="0" applyFont="1" applyFill="1" applyBorder="1" applyAlignment="1">
      <alignment horizontal="left" vertical="center"/>
    </xf>
    <xf numFmtId="0" fontId="36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right" vertical="center" wrapText="1"/>
    </xf>
    <xf numFmtId="0" fontId="39" fillId="0" borderId="3" xfId="0" applyFont="1" applyBorder="1" applyAlignment="1">
      <alignment horizontal="right" vertical="center" wrapText="1"/>
    </xf>
    <xf numFmtId="0" fontId="39" fillId="0" borderId="4" xfId="0" applyFont="1" applyBorder="1" applyAlignment="1">
      <alignment horizontal="right" vertical="center" wrapText="1"/>
    </xf>
  </cellXfs>
  <cellStyles count="4">
    <cellStyle name="Collegamento ipertestuale" xfId="3" builtinId="8"/>
    <cellStyle name="Normale" xfId="0" builtinId="0"/>
    <cellStyle name="Percentuale" xfId="1" builtinId="5"/>
    <cellStyle name="Valuta" xfId="2" builtinId="4"/>
  </cellStyles>
  <dxfs count="51"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outline="0">
        <left style="thin">
          <color theme="9" tint="0.3999755851924192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bgColor auto="1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/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9" tint="0.39997558519241921"/>
        </left>
        <right style="thin">
          <color theme="9" tint="0.39997558519241921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#,##0.00\ &quot;€&quot;"/>
      <alignment horizontal="right" vertical="center" textRotation="0" wrapText="1" indent="0" justifyLastLine="0" shrinkToFit="0" readingOrder="0"/>
    </dxf>
    <dxf>
      <font>
        <sz val="12"/>
      </font>
      <numFmt numFmtId="167" formatCode="#,##0.00\ &quot;€&quot;"/>
      <alignment horizontal="right" vertical="center" textRotation="0" wrapText="1" indent="0" justifyLastLine="0" shrinkToFit="0" readingOrder="0"/>
    </dxf>
    <dxf>
      <numFmt numFmtId="13" formatCode="0%"/>
      <alignment horizontal="center" vertical="center" textRotation="0" wrapText="0" indent="0" justifyLastLine="0" shrinkToFit="0" readingOrder="0"/>
    </dxf>
    <dxf>
      <numFmt numFmtId="13" formatCode="0%"/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#,##0.00\ &quot;€&quot;"/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#,##0.00\ &quot;€&quot;"/>
      <alignment horizontal="right" vertical="center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7" formatCode="#,##0.00\ &quot;€&quot;"/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168" formatCode="#,##0\ &quot;€&quot;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8" formatCode="#,##0\ &quot;€&quot;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bottom" textRotation="0" wrapText="1" indent="0" justifyLastLine="0" shrinkToFit="0" readingOrder="0"/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 style="thin">
          <color theme="4" tint="0.39997558519241921"/>
        </horizontal>
      </border>
    </dxf>
    <dxf>
      <border>
        <top style="thin">
          <color theme="4" tint="0.39997558519241921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border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family val="2"/>
        <scheme val="none"/>
      </font>
      <numFmt numFmtId="165" formatCode="&quot;€&quot;\ #,##0.00"/>
      <fill>
        <patternFill patternType="solid">
          <fgColor indexed="64"/>
          <bgColor theme="7" tint="0.7999816888943144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F8F28C6D-01C2-42DF-9B05-ED207DFCE44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925286</xdr:colOff>
      <xdr:row>0</xdr:row>
      <xdr:rowOff>27214</xdr:rowOff>
    </xdr:from>
    <xdr:to>
      <xdr:col>1</xdr:col>
      <xdr:colOff>2299608</xdr:colOff>
      <xdr:row>0</xdr:row>
      <xdr:rowOff>844316</xdr:rowOff>
    </xdr:to>
    <xdr:pic>
      <xdr:nvPicPr>
        <xdr:cNvPr id="2" name="Immagine 1" descr="ATERSIR-Marchio-RGB">
          <a:extLst>
            <a:ext uri="{FF2B5EF4-FFF2-40B4-BE49-F238E27FC236}">
              <a16:creationId xmlns:a16="http://schemas.microsoft.com/office/drawing/2014/main" id="{D1C1B1FD-1DCB-4F1C-A762-593B14AAA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886" y="27214"/>
          <a:ext cx="1374322" cy="817102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925286</xdr:colOff>
      <xdr:row>44</xdr:row>
      <xdr:rowOff>27214</xdr:rowOff>
    </xdr:from>
    <xdr:ext cx="1374322" cy="817102"/>
    <xdr:pic>
      <xdr:nvPicPr>
        <xdr:cNvPr id="3" name="Immagine 2" descr="ATERSIR-Marchio-RGB">
          <a:extLst>
            <a:ext uri="{FF2B5EF4-FFF2-40B4-BE49-F238E27FC236}">
              <a16:creationId xmlns:a16="http://schemas.microsoft.com/office/drawing/2014/main" id="{36F5BF50-1393-403A-BE62-8E5462F9B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886" y="21820414"/>
          <a:ext cx="1374322" cy="81710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Rifiuti\Gestione_risorse_finanziarie\FONDO%20LR%2016\Bando%20Montagna\2025_BANDO_Montagna\Modulistica\MODULO_BANDO_Montagna_2025_1.2%20(SBLOCCATO).xlsx" TargetMode="External"/><Relationship Id="rId1" Type="http://schemas.openxmlformats.org/officeDocument/2006/relationships/externalLinkPath" Target="/Rifiuti/Gestione_risorse_finanziarie/FONDO%20LR%2016/Bando%20Montagna/2025_BANDO_Montagna/Modulistica/MODULO_BANDO_Montagna_2025_1.2%20(SBLOCCAT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OMANDA_BANDO"/>
      <sheetName val="Quadro_Economico"/>
      <sheetName val="Convalida"/>
      <sheetName val="Convalida Costi"/>
      <sheetName val="Calcolo della % del Contributo"/>
      <sheetName val="RD medio"/>
      <sheetName val="Elenco comuni montagna"/>
      <sheetName val="Verifica_Plastic_Free"/>
      <sheetName val="RER (PG_6240-2025)"/>
      <sheetName val="DB_PEF_2025 con ALEA diviso"/>
      <sheetName val="stampa iTAP sito"/>
    </sheetNames>
    <sheetDataSet>
      <sheetData sheetId="0">
        <row r="7">
          <cell r="C7" t="str">
            <v>Albareto</v>
          </cell>
        </row>
        <row r="24">
          <cell r="C24" t="str">
            <v>Alta Val Tidone</v>
          </cell>
        </row>
        <row r="37">
          <cell r="C37" t="str">
            <v>Nuovo Centro di Raccolta / adeguamento</v>
          </cell>
        </row>
        <row r="59">
          <cell r="D59">
            <v>803000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5A819E1-8D18-4A7E-BE58-1E86A23D0A52}" name="Tabella_Quadro_Economico" displayName="Tabella_Quadro_Economico" ref="B11:D34" totalsRowShown="0" headerRowDxfId="50" headerRowBorderDxfId="49" tableBorderDxfId="48" totalsRowBorderDxfId="47">
  <tableColumns count="3">
    <tableColumn id="1" xr3:uid="{2783ADA5-7AA0-48F7-8703-967737237551}" name="ATTIVITA' PREVISTE (descrizione in dettaglio obbligatoria)" dataDxfId="46"/>
    <tableColumn id="2" xr3:uid="{66ECA239-4FD8-4DB3-BEEF-3CB2F0FE8998}" name="COSTO (€)*" dataDxfId="45" dataCellStyle="Valuta">
      <calculatedColumnFormula>SUMIF(D$12:$D$29,"costi di esecuzione dell’intervento",$C2:$C11)</calculatedColumnFormula>
    </tableColumn>
    <tableColumn id="3" xr3:uid="{49DEF12E-80FC-4D3F-AEA4-5EF68E0B4B81}" name="TIPOLOGIA COSTO" dataDxfId="4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F5A636D-D565-4645-A684-A74FAEA80EC0}" name="Tabella_Tipologia_Richiedente" displayName="Tabella_Tipologia_Richiedente" ref="C1:C3" totalsRowShown="0" headerRowDxfId="43" dataDxfId="41" headerRowBorderDxfId="42" tableBorderDxfId="40" totalsRowBorderDxfId="39">
  <autoFilter ref="C1:C3" xr:uid="{0F5A636D-D565-4645-A684-A74FAEA80EC0}"/>
  <tableColumns count="1">
    <tableColumn id="1" xr3:uid="{292CA762-A982-426D-B6F2-F0B82FB74E80}" name="tipologia richiedente" dataDxfId="38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9A1B804-CE67-43B4-B9F5-42625D4D064C}" name="Tabella5" displayName="Tabella5" ref="C6:E14" totalsRowShown="0" tableBorderDxfId="37">
  <autoFilter ref="C6:E14" xr:uid="{49A1B804-CE67-43B4-B9F5-42625D4D064C}"/>
  <tableColumns count="3">
    <tableColumn id="1" xr3:uid="{D342078C-A438-44CC-B65E-718527B4E4DE}" name="conteggio comuni partecipanti" dataDxfId="36"/>
    <tableColumn id="2" xr3:uid="{8B1AACEE-341E-4E23-972E-212D74EB41E1}" name="abitanti comune" dataDxfId="35"/>
    <tableColumn id="3" xr3:uid="{E1B5DB10-E546-42BC-AAEF-DE3780454FD5}" name="rispetta il requisito" dataDxfId="34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E8DC12-7081-471B-B4A6-C839BF7F5D8A}" name="Tabella1" displayName="Tabella1" ref="C16:C19" totalsRowShown="0" headerRowDxfId="33" headerRowBorderDxfId="32" tableBorderDxfId="31" totalsRowBorderDxfId="30">
  <autoFilter ref="C16:C19" xr:uid="{93E8DC12-7081-471B-B4A6-C839BF7F5D8A}"/>
  <tableColumns count="1">
    <tableColumn id="1" xr3:uid="{069414CE-126D-47D8-A218-A3B74AB4DC6E}" name="tipologia di progetto" dataDxfId="2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E79820A-AA80-42D9-89BB-BD6A3ECA2ACC}" name="Tabella_Tipologia_Progetto" displayName="Tabella_Tipologia_Progetto" ref="C19:E25" totalsRowShown="0" headerRowDxfId="28" dataDxfId="27" tableBorderDxfId="26">
  <autoFilter ref="C19:E25" xr:uid="{F0079CA3-AF21-4015-A3EE-C0762E4E6304}"/>
  <tableColumns count="3">
    <tableColumn id="1" xr3:uid="{8DEAE3A4-3CC5-4297-BC34-BFAFFD7B0F23}" name="tipologia progetto" dataDxfId="25"/>
    <tableColumn id="2" xr3:uid="{13C863D4-B5BB-4C3F-BF48-2D09411DA9D2}" name="contributo minimo" dataDxfId="24"/>
    <tableColumn id="3" xr3:uid="{3AB9AC0C-52C9-431F-B5FE-43B81EC2088C}" name="contributo massimo" dataDxfId="2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E44DF67-CB0F-49DC-A4AE-A2A81BD59F2F}" name="Tabella8" displayName="Tabella8" ref="B2:C9" totalsRowShown="0" headerRowDxfId="22" tableBorderDxfId="21">
  <autoFilter ref="B2:C9" xr:uid="{BE44DF67-CB0F-49DC-A4AE-A2A81BD59F2F}"/>
  <tableColumns count="2">
    <tableColumn id="1" xr3:uid="{749B9DBE-257A-4D4B-BD5F-0EE43C25F78C}" name="Elenco costi del QE" dataDxfId="20" dataCellStyle="Valuta"/>
    <tableColumn id="2" xr3:uid="{EA4380FF-7D8D-40ED-ACF6-326C13A7402F}" name="tipologia di costo" dataDxfId="1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CB0EAAF-D5A2-4910-BF9C-499794EC125C}" name="Tabella9" displayName="Tabella9" ref="B12:E17" totalsRowCount="1" headerRowDxfId="18" tableBorderDxfId="17">
  <autoFilter ref="B12:E16" xr:uid="{7CB0EAAF-D5A2-4910-BF9C-499794EC125C}"/>
  <tableColumns count="4">
    <tableColumn id="1" xr3:uid="{C0D4DBAA-7408-42E6-AA27-77EAB15C0183}" name="Costi totali proposti" dataDxfId="16" totalsRowDxfId="15" dataCellStyle="Valuta" totalsRowCellStyle="Valuta"/>
    <tableColumn id="2" xr3:uid="{B02BC7AD-D9D6-415D-8C15-FE5FED0E27EE}" name="Progetto" dataDxfId="14" totalsRowDxfId="13"/>
    <tableColumn id="3" xr3:uid="{8598745C-8B0E-402D-8942-6A5EDBE40156}" name="percentuale riconoscibilità" dataDxfId="12" totalsRowDxfId="11"/>
    <tableColumn id="4" xr3:uid="{C654728E-AC88-46E6-90DF-2799CD57B408}" name="Eleggibilità dei costi" totalsRowFunction="sum" dataDxfId="10" totalsRowDxfId="9" dataCellStyle="Valuta" totalsRowCellStyle="Valuta">
      <calculatedColumnFormula>Tabella9[[#This Row],[Costi totali proposti]]*Tabella9[[#This Row],[percentuale riconoscibilità]]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A1BCDCD-979D-462A-A7F4-803DE915A66F}" name="Tabella2" displayName="Tabella2" ref="C27:D32" totalsRowShown="0" headerRowBorderDxfId="8" tableBorderDxfId="7" totalsRowBorderDxfId="6">
  <autoFilter ref="C27:D32" xr:uid="{6A1BCDCD-979D-462A-A7F4-803DE915A66F}"/>
  <tableColumns count="2">
    <tableColumn id="1" xr3:uid="{33CF12E5-D251-4FC6-985A-D7D0A1F88F10}" name="riepilogo dati progetto proposto"/>
    <tableColumn id="2" xr3:uid="{FE07528D-5651-45C3-9F90-E5EF35B6E51A}" name="valori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01D0E74-36AB-4143-AB33-33BE8C6A97D1}" name="Tabella_Comuni_RER" displayName="Tabella_Comuni_RER" comment="Elenco dei comuni della Regione Emilia Romagna" ref="A1:D331" totalsRowShown="0" headerRowDxfId="5" dataDxfId="4">
  <autoFilter ref="A1:D331" xr:uid="{E4B762F4-5631-4237-A9A5-C067F6E1337D}"/>
  <tableColumns count="4">
    <tableColumn id="1" xr3:uid="{26DF6864-3613-42D8-8A43-492BF281EB68}" name="Comune" dataDxfId="3"/>
    <tableColumn id="2" xr3:uid="{B2372F7D-E34A-4DB1-BC27-1CBCFD1E34F4}" name="Prov" dataDxfId="2"/>
    <tableColumn id="3" xr3:uid="{3ADC7BAF-AA7B-4449-871F-C8D75DA54227}" name="Residenti al 31/12/2024" dataDxfId="1">
      <calculatedColumnFormula>VLOOKUP(Tabella_Comuni_RER[[#This Row],[Comune]],'RER (PG_6240-2025)'!$E$4:$F$333,2,FALSE)</calculatedColumnFormula>
    </tableColumn>
    <tableColumn id="4" xr3:uid="{C5147960-CEEE-4566-BE16-340203F78265}" name="E' verificato il requisito  #PlasticFreER (aggiornamento al 29/4/25)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Relationship Id="rId4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8"/>
  <sheetViews>
    <sheetView showGridLines="0" tabSelected="1" topLeftCell="A31" zoomScale="85" zoomScaleNormal="85" zoomScaleSheetLayoutView="70" zoomScalePageLayoutView="60" workbookViewId="0">
      <selection activeCell="C43" sqref="C43:E43"/>
    </sheetView>
  </sheetViews>
  <sheetFormatPr defaultRowHeight="15" x14ac:dyDescent="0.25"/>
  <cols>
    <col min="1" max="1" width="2.7109375" customWidth="1"/>
    <col min="2" max="2" width="48.7109375" customWidth="1"/>
    <col min="3" max="3" width="72.42578125" customWidth="1"/>
    <col min="4" max="5" width="16.5703125" customWidth="1"/>
    <col min="6" max="6" width="20" customWidth="1"/>
    <col min="7" max="7" width="27" customWidth="1"/>
  </cols>
  <sheetData>
    <row r="1" spans="1:7" s="23" customFormat="1" ht="69.95" customHeight="1" thickBot="1" x14ac:dyDescent="0.3">
      <c r="A1" s="28"/>
      <c r="B1" s="29"/>
      <c r="C1" s="164" t="s">
        <v>438</v>
      </c>
      <c r="D1" s="164"/>
      <c r="E1" s="164"/>
      <c r="F1" s="30"/>
      <c r="G1" s="31"/>
    </row>
    <row r="2" spans="1:7" ht="15" customHeight="1" thickBot="1" x14ac:dyDescent="0.3">
      <c r="D2" s="25"/>
      <c r="E2" s="25"/>
      <c r="F2" s="25"/>
    </row>
    <row r="3" spans="1:7" ht="27" customHeight="1" x14ac:dyDescent="0.25">
      <c r="B3" s="172" t="s">
        <v>21</v>
      </c>
      <c r="C3" s="173"/>
      <c r="D3" s="173"/>
      <c r="E3" s="173"/>
      <c r="F3" s="176"/>
    </row>
    <row r="4" spans="1:7" ht="27" customHeight="1" thickBot="1" x14ac:dyDescent="0.3">
      <c r="B4" s="174"/>
      <c r="C4" s="175"/>
      <c r="D4" s="175"/>
      <c r="E4" s="175"/>
      <c r="F4" s="177"/>
    </row>
    <row r="5" spans="1:7" ht="15" customHeight="1" x14ac:dyDescent="0.25">
      <c r="D5" s="25"/>
      <c r="E5" s="25"/>
      <c r="F5" s="25"/>
    </row>
    <row r="6" spans="1:7" ht="25.5" customHeight="1" x14ac:dyDescent="0.3">
      <c r="A6" s="184" t="s">
        <v>44</v>
      </c>
      <c r="B6" s="185"/>
      <c r="C6" s="19"/>
      <c r="D6" s="16"/>
      <c r="E6" s="16"/>
    </row>
    <row r="7" spans="1:7" ht="33" customHeight="1" x14ac:dyDescent="0.3">
      <c r="A7" s="16"/>
      <c r="B7" s="21" t="s">
        <v>420</v>
      </c>
      <c r="C7" s="170"/>
      <c r="D7" s="170"/>
      <c r="E7" s="182"/>
      <c r="F7" s="44" t="str">
        <f>IF(ISBLANK(C7),"OBBLIGATORIO","")</f>
        <v>OBBLIGATORIO</v>
      </c>
      <c r="G7" s="178" t="s">
        <v>45</v>
      </c>
    </row>
    <row r="8" spans="1:7" ht="30.75" customHeight="1" x14ac:dyDescent="0.3">
      <c r="A8" s="16"/>
      <c r="B8" s="21" t="s">
        <v>418</v>
      </c>
      <c r="C8" s="170"/>
      <c r="D8" s="170"/>
      <c r="E8" s="182"/>
      <c r="F8" s="22" t="str">
        <f>IF(ISBLANK(C8),"OBBLIGATORIO","")</f>
        <v>OBBLIGATORIO</v>
      </c>
      <c r="G8" s="179"/>
    </row>
    <row r="9" spans="1:7" ht="25.5" customHeight="1" x14ac:dyDescent="0.3">
      <c r="A9" s="16"/>
      <c r="B9" s="21" t="s">
        <v>1</v>
      </c>
      <c r="C9" s="170"/>
      <c r="D9" s="170"/>
      <c r="E9" s="182"/>
      <c r="F9" s="22" t="str">
        <f>IF(ISBLANK(C9),"OBBLIGATORIO","")</f>
        <v>OBBLIGATORIO</v>
      </c>
      <c r="G9" s="179"/>
    </row>
    <row r="10" spans="1:7" ht="25.5" customHeight="1" x14ac:dyDescent="0.3">
      <c r="A10" s="16"/>
      <c r="B10" s="21" t="s">
        <v>2</v>
      </c>
      <c r="C10" s="170"/>
      <c r="D10" s="170"/>
      <c r="E10" s="182"/>
      <c r="F10" s="22" t="str">
        <f>IF(ISBLANK(C10),"OBBLIGATORIO","")</f>
        <v>OBBLIGATORIO</v>
      </c>
      <c r="G10" s="179"/>
    </row>
    <row r="11" spans="1:7" ht="25.5" customHeight="1" x14ac:dyDescent="0.3">
      <c r="A11" s="16"/>
      <c r="B11" s="21" t="s">
        <v>3</v>
      </c>
      <c r="C11" s="181"/>
      <c r="D11" s="170"/>
      <c r="E11" s="182"/>
      <c r="F11" s="45" t="str">
        <f>IF(ISBLANK(C11),"OBBLIGATORIO","")</f>
        <v>OBBLIGATORIO</v>
      </c>
      <c r="G11" s="180"/>
    </row>
    <row r="12" spans="1:7" ht="18.75" x14ac:dyDescent="0.3">
      <c r="A12" s="16"/>
      <c r="B12" s="19"/>
      <c r="C12" s="19"/>
      <c r="D12" s="16"/>
      <c r="E12" s="1"/>
      <c r="F12" s="26"/>
    </row>
    <row r="13" spans="1:7" ht="25.5" customHeight="1" x14ac:dyDescent="0.3">
      <c r="A13" s="168" t="s">
        <v>4</v>
      </c>
      <c r="B13" s="183"/>
      <c r="C13" s="19"/>
      <c r="D13" s="16"/>
      <c r="E13" s="16"/>
    </row>
    <row r="14" spans="1:7" ht="25.5" customHeight="1" x14ac:dyDescent="0.3">
      <c r="A14" s="16"/>
      <c r="B14" s="21" t="s">
        <v>6</v>
      </c>
      <c r="C14" s="170"/>
      <c r="D14" s="170"/>
      <c r="E14" s="170"/>
      <c r="F14" s="22" t="str">
        <f>IF(ISBLANK(C14),"OBBLIGATORIO","")</f>
        <v>OBBLIGATORIO</v>
      </c>
    </row>
    <row r="15" spans="1:7" ht="25.5" customHeight="1" x14ac:dyDescent="0.3">
      <c r="A15" s="16"/>
      <c r="B15" s="21" t="s">
        <v>5</v>
      </c>
      <c r="C15" s="170"/>
      <c r="D15" s="170"/>
      <c r="E15" s="170"/>
      <c r="F15" s="22" t="str">
        <f>IF(ISBLANK(C15),"OBBLIGATORIO","")</f>
        <v>OBBLIGATORIO</v>
      </c>
    </row>
    <row r="16" spans="1:7" ht="25.5" customHeight="1" x14ac:dyDescent="0.3">
      <c r="A16" s="16"/>
      <c r="B16" s="21" t="s">
        <v>7</v>
      </c>
      <c r="C16" s="170"/>
      <c r="D16" s="170"/>
      <c r="E16" s="170"/>
      <c r="F16" s="22" t="str">
        <f>IF(ISBLANK(C16),"OBBLIGATORIO","")</f>
        <v>OBBLIGATORIO</v>
      </c>
    </row>
    <row r="17" spans="1:7" ht="25.5" customHeight="1" x14ac:dyDescent="0.3">
      <c r="A17" s="16"/>
      <c r="B17" s="21" t="s">
        <v>8</v>
      </c>
      <c r="C17" s="170"/>
      <c r="D17" s="170"/>
      <c r="E17" s="170"/>
      <c r="F17" s="22" t="str">
        <f>IF(ISBLANK(C17),"OBBLIGATORIO","")</f>
        <v>OBBLIGATORIO</v>
      </c>
    </row>
    <row r="18" spans="1:7" ht="18.75" x14ac:dyDescent="0.3">
      <c r="A18" s="16"/>
      <c r="B18" s="19"/>
      <c r="C18" s="19"/>
      <c r="D18" s="16"/>
      <c r="E18" s="1"/>
      <c r="F18" s="26"/>
    </row>
    <row r="19" spans="1:7" ht="25.5" customHeight="1" x14ac:dyDescent="0.3">
      <c r="A19" s="168" t="s">
        <v>17</v>
      </c>
      <c r="B19" s="183"/>
      <c r="C19" s="19"/>
      <c r="D19" s="16"/>
      <c r="E19" s="16"/>
    </row>
    <row r="20" spans="1:7" ht="25.5" customHeight="1" x14ac:dyDescent="0.3">
      <c r="A20" s="16"/>
      <c r="B20" s="21" t="s">
        <v>6</v>
      </c>
      <c r="C20" s="170"/>
      <c r="D20" s="170"/>
      <c r="E20" s="170"/>
      <c r="F20" s="22" t="str">
        <f>IF(ISBLANK(C20),"OBBLIGATORIO","")</f>
        <v>OBBLIGATORIO</v>
      </c>
    </row>
    <row r="21" spans="1:7" ht="25.5" customHeight="1" x14ac:dyDescent="0.3">
      <c r="A21" s="16"/>
      <c r="B21" s="21" t="s">
        <v>5</v>
      </c>
      <c r="C21" s="170"/>
      <c r="D21" s="170"/>
      <c r="E21" s="170"/>
      <c r="F21" s="22" t="str">
        <f>IF(ISBLANK(C21),"OBBLIGATORIO","")</f>
        <v>OBBLIGATORIO</v>
      </c>
    </row>
    <row r="22" spans="1:7" ht="25.5" customHeight="1" x14ac:dyDescent="0.3">
      <c r="A22" s="16"/>
      <c r="B22" s="21" t="s">
        <v>9</v>
      </c>
      <c r="C22" s="170"/>
      <c r="D22" s="170"/>
      <c r="E22" s="170"/>
      <c r="F22" s="22" t="str">
        <f>IF(ISBLANK(C22),"OBBLIGATORIO","")</f>
        <v>OBBLIGATORIO</v>
      </c>
    </row>
    <row r="23" spans="1:7" ht="25.5" customHeight="1" x14ac:dyDescent="0.3">
      <c r="A23" s="16"/>
      <c r="B23" s="21" t="s">
        <v>10</v>
      </c>
      <c r="C23" s="181"/>
      <c r="D23" s="170"/>
      <c r="E23" s="170"/>
      <c r="F23" s="22" t="str">
        <f>IF(ISBLANK(C23),"OBBLIGATORIO","")</f>
        <v>OBBLIGATORIO</v>
      </c>
    </row>
    <row r="24" spans="1:7" x14ac:dyDescent="0.25">
      <c r="B24" s="25"/>
      <c r="C24" s="25"/>
      <c r="D24" s="26"/>
      <c r="E24" s="2"/>
      <c r="F24" s="3"/>
    </row>
    <row r="25" spans="1:7" ht="25.5" customHeight="1" x14ac:dyDescent="0.25">
      <c r="B25" s="186" t="s">
        <v>421</v>
      </c>
      <c r="C25" s="171"/>
      <c r="D25" s="171"/>
      <c r="E25" s="171"/>
      <c r="F25" s="189" t="str">
        <f t="shared" ref="F25:F30" si="0">IF(ISBLANK(C25),"",IF(COUNTIF($C$25:$E$30,C25)&gt;1,"ERRORE, COMUNE GIA' INSERITO",IF(C25=Comune_1,"ERRORE, COMUNE GIA' INSERITO","")))</f>
        <v/>
      </c>
      <c r="G25" s="190"/>
    </row>
    <row r="26" spans="1:7" ht="25.5" customHeight="1" x14ac:dyDescent="0.25">
      <c r="B26" s="187"/>
      <c r="C26" s="171"/>
      <c r="D26" s="171"/>
      <c r="E26" s="171"/>
      <c r="F26" s="189" t="str">
        <f t="shared" si="0"/>
        <v/>
      </c>
      <c r="G26" s="190"/>
    </row>
    <row r="27" spans="1:7" ht="25.5" customHeight="1" x14ac:dyDescent="0.25">
      <c r="B27" s="187"/>
      <c r="C27" s="171"/>
      <c r="D27" s="171"/>
      <c r="E27" s="171"/>
      <c r="F27" s="189" t="str">
        <f t="shared" si="0"/>
        <v/>
      </c>
      <c r="G27" s="190"/>
    </row>
    <row r="28" spans="1:7" ht="25.5" customHeight="1" x14ac:dyDescent="0.25">
      <c r="B28" s="187"/>
      <c r="C28" s="171"/>
      <c r="D28" s="171"/>
      <c r="E28" s="171"/>
      <c r="F28" s="189" t="str">
        <f t="shared" si="0"/>
        <v/>
      </c>
      <c r="G28" s="190"/>
    </row>
    <row r="29" spans="1:7" ht="25.5" customHeight="1" x14ac:dyDescent="0.25">
      <c r="B29" s="187"/>
      <c r="C29" s="171"/>
      <c r="D29" s="171"/>
      <c r="E29" s="171"/>
      <c r="F29" s="189" t="str">
        <f t="shared" si="0"/>
        <v/>
      </c>
      <c r="G29" s="190"/>
    </row>
    <row r="30" spans="1:7" ht="25.5" customHeight="1" x14ac:dyDescent="0.25">
      <c r="B30" s="188"/>
      <c r="C30" s="171"/>
      <c r="D30" s="171"/>
      <c r="E30" s="171"/>
      <c r="F30" s="189" t="str">
        <f t="shared" si="0"/>
        <v/>
      </c>
      <c r="G30" s="190"/>
    </row>
    <row r="31" spans="1:7" x14ac:dyDescent="0.25">
      <c r="B31" s="12" t="s">
        <v>46</v>
      </c>
      <c r="C31" s="46"/>
      <c r="D31" s="47"/>
      <c r="E31" s="48"/>
      <c r="F31" s="3"/>
    </row>
    <row r="32" spans="1:7" x14ac:dyDescent="0.25">
      <c r="B32" s="7"/>
      <c r="C32" s="25"/>
      <c r="D32" s="26"/>
      <c r="E32" s="2"/>
      <c r="F32" s="3"/>
    </row>
    <row r="33" spans="1:7" ht="90" x14ac:dyDescent="0.25">
      <c r="B33" s="99" t="s">
        <v>440</v>
      </c>
      <c r="C33" s="100" t="str">
        <f>IF(Convalide!E14="",
     "inserire almeno un comune richiedente",
     IF(AND(Convalide!E14="ERRORE", prog_tipologia&lt;&gt;"Progetto abilitante"),
        "Domanda presentata da un comune che non ha aderito alla strategia #PlasticFreER: in questo caso è ammesso unicamente un PROGETTO ABILITANTE",
        "controllo positivo"))</f>
        <v>inserire almeno un comune richiedente</v>
      </c>
      <c r="D33" s="47"/>
      <c r="E33" s="101" t="str">
        <f>IF(C33="Domanda presentata da un comune che non ha aderito alla strategia #PlasticFreER: in questo caso è ammesso unicamente un PROGETTO ABILITANTE","inserire la tipologia PROGETTO ABILITANTE (riga 39)","")</f>
        <v/>
      </c>
      <c r="F33" s="3"/>
    </row>
    <row r="34" spans="1:7" ht="15.75" thickBot="1" x14ac:dyDescent="0.3">
      <c r="B34" s="25"/>
      <c r="C34" s="25"/>
      <c r="D34" s="26"/>
      <c r="E34" s="2"/>
      <c r="F34" s="3"/>
    </row>
    <row r="35" spans="1:7" ht="19.5" thickBot="1" x14ac:dyDescent="0.35">
      <c r="A35" s="49"/>
      <c r="B35" s="165" t="s">
        <v>11</v>
      </c>
      <c r="C35" s="165"/>
      <c r="D35" s="165"/>
      <c r="E35" s="165"/>
      <c r="F35" s="165"/>
      <c r="G35" s="50"/>
    </row>
    <row r="36" spans="1:7" ht="15" customHeight="1" x14ac:dyDescent="0.25">
      <c r="D36" s="25"/>
      <c r="E36" s="25"/>
      <c r="F36" s="25"/>
    </row>
    <row r="37" spans="1:7" ht="25.5" customHeight="1" x14ac:dyDescent="0.3">
      <c r="A37" s="168" t="s">
        <v>12</v>
      </c>
      <c r="B37" s="169"/>
      <c r="C37" s="19"/>
      <c r="D37" s="16"/>
      <c r="E37" s="16"/>
      <c r="F37" s="16"/>
      <c r="G37" s="16"/>
    </row>
    <row r="38" spans="1:7" ht="41.25" customHeight="1" x14ac:dyDescent="0.3">
      <c r="A38" s="16"/>
      <c r="B38" s="21" t="s">
        <v>28</v>
      </c>
      <c r="C38" s="166"/>
      <c r="D38" s="166"/>
      <c r="E38" s="166"/>
      <c r="F38" s="17" t="str">
        <f>IF(ISBLANK(C38),"OBBLIGATORIO","")</f>
        <v>OBBLIGATORIO</v>
      </c>
      <c r="G38" s="16"/>
    </row>
    <row r="39" spans="1:7" ht="41.25" customHeight="1" x14ac:dyDescent="0.3">
      <c r="A39" s="16"/>
      <c r="B39" s="84" t="s">
        <v>419</v>
      </c>
      <c r="C39" s="166"/>
      <c r="D39" s="166"/>
      <c r="E39" s="166"/>
      <c r="F39" s="17" t="str">
        <f>IF(ISBLANK(C39),"OBBLIGATORIO","")</f>
        <v>OBBLIGATORIO</v>
      </c>
      <c r="G39" s="16"/>
    </row>
    <row r="40" spans="1:7" ht="41.25" customHeight="1" x14ac:dyDescent="0.3">
      <c r="A40" s="16"/>
      <c r="B40" s="84" t="s">
        <v>423</v>
      </c>
      <c r="C40" s="166"/>
      <c r="D40" s="166"/>
      <c r="E40" s="166"/>
      <c r="F40" s="17"/>
      <c r="G40" s="16"/>
    </row>
    <row r="41" spans="1:7" ht="130.5" customHeight="1" x14ac:dyDescent="0.3">
      <c r="A41" s="16"/>
      <c r="B41" s="21" t="s">
        <v>422</v>
      </c>
      <c r="C41" s="166"/>
      <c r="D41" s="166"/>
      <c r="E41" s="166"/>
      <c r="F41" s="17" t="str">
        <f>IF(ISBLANK(C41),"OBBLIGATORIO","")</f>
        <v>OBBLIGATORIO</v>
      </c>
      <c r="G41" s="16"/>
    </row>
    <row r="42" spans="1:7" ht="62.25" customHeight="1" x14ac:dyDescent="0.3">
      <c r="A42" s="16"/>
      <c r="B42" s="21" t="s">
        <v>47</v>
      </c>
      <c r="C42" s="166"/>
      <c r="D42" s="166"/>
      <c r="E42" s="166"/>
      <c r="F42" s="22" t="str">
        <f>IF(ISBLANK(C42),"OBBLIGATORIO","")</f>
        <v>OBBLIGATORIO</v>
      </c>
      <c r="G42" s="16"/>
    </row>
    <row r="43" spans="1:7" ht="94.5" customHeight="1" x14ac:dyDescent="0.3">
      <c r="A43" s="16"/>
      <c r="B43" s="21" t="s">
        <v>458</v>
      </c>
      <c r="C43" s="201"/>
      <c r="D43" s="202"/>
      <c r="E43" s="203"/>
      <c r="F43" s="22" t="str">
        <f>IF(ISBLANK(C43),"OBBLIGATORIO","")</f>
        <v>OBBLIGATORIO</v>
      </c>
      <c r="G43" s="16"/>
    </row>
    <row r="44" spans="1:7" ht="19.5" thickBot="1" x14ac:dyDescent="0.35">
      <c r="A44" s="16"/>
      <c r="B44" s="19"/>
      <c r="C44" s="19"/>
      <c r="D44" s="20"/>
      <c r="E44" s="1"/>
      <c r="F44" s="4"/>
      <c r="G44" s="16"/>
    </row>
    <row r="45" spans="1:7" s="23" customFormat="1" ht="69.95" customHeight="1" thickBot="1" x14ac:dyDescent="0.3">
      <c r="A45" s="28"/>
      <c r="B45" s="29"/>
      <c r="C45" s="164" t="s">
        <v>22</v>
      </c>
      <c r="D45" s="164"/>
      <c r="E45" s="164"/>
      <c r="F45" s="30"/>
      <c r="G45" s="31"/>
    </row>
    <row r="46" spans="1:7" ht="18.75" x14ac:dyDescent="0.3">
      <c r="A46" s="16"/>
      <c r="B46" s="19"/>
      <c r="C46" s="19"/>
      <c r="D46" s="20"/>
      <c r="E46" s="1"/>
      <c r="F46" s="4"/>
      <c r="G46" s="16"/>
    </row>
    <row r="47" spans="1:7" s="7" customFormat="1" ht="27.75" customHeight="1" x14ac:dyDescent="0.3">
      <c r="B47" s="193" t="s">
        <v>435</v>
      </c>
      <c r="C47" s="194"/>
      <c r="D47" s="194"/>
      <c r="E47" s="194"/>
      <c r="F47" s="16"/>
    </row>
    <row r="48" spans="1:7" ht="10.5" customHeight="1" x14ac:dyDescent="0.3">
      <c r="A48" s="16"/>
      <c r="B48" s="19"/>
      <c r="C48" s="19"/>
      <c r="D48" s="20"/>
      <c r="E48" s="1"/>
      <c r="F48" s="4"/>
      <c r="G48" s="16"/>
    </row>
    <row r="49" spans="1:8" ht="37.5" x14ac:dyDescent="0.3">
      <c r="A49" s="16"/>
      <c r="B49" s="195" t="s">
        <v>13</v>
      </c>
      <c r="C49" s="195"/>
      <c r="D49" s="51" t="s">
        <v>445</v>
      </c>
      <c r="E49" s="51" t="s">
        <v>426</v>
      </c>
      <c r="F49" s="16"/>
    </row>
    <row r="50" spans="1:8" ht="18.75" x14ac:dyDescent="0.3">
      <c r="A50" s="16"/>
      <c r="B50" s="198" t="s">
        <v>77</v>
      </c>
      <c r="C50" s="198"/>
      <c r="D50" s="52">
        <f>controllo_costi!$B$13</f>
        <v>0</v>
      </c>
      <c r="E50" s="52">
        <f>controllo_costi!$E$13</f>
        <v>0</v>
      </c>
      <c r="F50" s="16"/>
    </row>
    <row r="51" spans="1:8" ht="18.75" x14ac:dyDescent="0.3">
      <c r="A51" s="16"/>
      <c r="B51" s="199" t="s">
        <v>408</v>
      </c>
      <c r="C51" s="199"/>
      <c r="D51" s="52">
        <f>controllo_costi!$B$14</f>
        <v>0</v>
      </c>
      <c r="E51" s="52">
        <f>controllo_costi!$E$14</f>
        <v>0</v>
      </c>
      <c r="F51" s="16"/>
    </row>
    <row r="52" spans="1:8" ht="18.75" x14ac:dyDescent="0.3">
      <c r="A52" s="16"/>
      <c r="B52" s="199" t="s">
        <v>424</v>
      </c>
      <c r="C52" s="199"/>
      <c r="D52" s="52">
        <f>controllo_costi!$B$15</f>
        <v>0</v>
      </c>
      <c r="E52" s="52">
        <f>controllo_costi!$E$15</f>
        <v>0</v>
      </c>
      <c r="F52" s="16"/>
    </row>
    <row r="53" spans="1:8" ht="18.75" x14ac:dyDescent="0.3">
      <c r="A53" s="16"/>
      <c r="B53" s="198" t="s">
        <v>425</v>
      </c>
      <c r="C53" s="198"/>
      <c r="D53" s="52">
        <f>controllo_costi!$B$16</f>
        <v>0</v>
      </c>
      <c r="E53" s="52">
        <f>controllo_costi!$E$16</f>
        <v>0</v>
      </c>
      <c r="F53" s="16"/>
    </row>
    <row r="54" spans="1:8" s="5" customFormat="1" ht="12" customHeight="1" x14ac:dyDescent="0.3">
      <c r="A54" s="53"/>
      <c r="B54" s="211"/>
      <c r="C54" s="211"/>
      <c r="D54" s="54"/>
      <c r="E54" s="88"/>
      <c r="F54" s="89"/>
      <c r="G54" s="53"/>
    </row>
    <row r="55" spans="1:8" ht="18.75" x14ac:dyDescent="0.3">
      <c r="A55" s="16"/>
      <c r="B55" s="167" t="s">
        <v>0</v>
      </c>
      <c r="C55" s="167"/>
      <c r="D55" s="55">
        <f>SUM($D$50:$D$54)</f>
        <v>0</v>
      </c>
      <c r="E55" s="200"/>
      <c r="F55" s="200"/>
      <c r="G55" s="16"/>
    </row>
    <row r="56" spans="1:8" ht="29.25" customHeight="1" x14ac:dyDescent="0.3">
      <c r="A56" s="16"/>
      <c r="B56" s="91"/>
      <c r="C56" s="91"/>
      <c r="D56" s="92"/>
      <c r="E56" s="90"/>
      <c r="F56" s="90"/>
      <c r="G56" s="16"/>
    </row>
    <row r="57" spans="1:8" ht="18.75" x14ac:dyDescent="0.3">
      <c r="A57" s="16"/>
      <c r="D57" s="98" t="s">
        <v>462</v>
      </c>
      <c r="E57" s="97">
        <f>SUM($E$50:$E$53)</f>
        <v>0</v>
      </c>
      <c r="F57" s="16"/>
    </row>
    <row r="58" spans="1:8" ht="18.75" x14ac:dyDescent="0.3">
      <c r="A58" s="16"/>
      <c r="D58" s="98" t="s">
        <v>457</v>
      </c>
      <c r="E58" s="97">
        <f>Quadro_Economico!$C$40</f>
        <v>0</v>
      </c>
      <c r="F58" s="16"/>
    </row>
    <row r="59" spans="1:8" ht="18.75" x14ac:dyDescent="0.3">
      <c r="A59" s="16"/>
      <c r="D59" s="98" t="s">
        <v>416</v>
      </c>
      <c r="E59" s="97">
        <f>controllo_costi!$D$32</f>
        <v>0</v>
      </c>
      <c r="F59" s="112"/>
    </row>
    <row r="60" spans="1:8" ht="18.75" x14ac:dyDescent="0.3">
      <c r="A60" s="16"/>
      <c r="D60" s="98" t="s">
        <v>417</v>
      </c>
      <c r="E60" s="109">
        <f>MIN($E$57,$E$59)</f>
        <v>0</v>
      </c>
      <c r="F60" s="122"/>
    </row>
    <row r="61" spans="1:8" ht="40.5" customHeight="1" x14ac:dyDescent="0.3">
      <c r="A61" s="16"/>
      <c r="B61" s="196" t="s">
        <v>464</v>
      </c>
      <c r="C61" s="196"/>
      <c r="D61" s="197"/>
      <c r="E61" s="111" t="str">
        <f>IFERROR($E$60/$E$57,"")</f>
        <v/>
      </c>
      <c r="F61" s="204" t="s">
        <v>465</v>
      </c>
      <c r="G61" s="205"/>
      <c r="H61" s="122"/>
    </row>
    <row r="62" spans="1:8" ht="18.75" x14ac:dyDescent="0.3">
      <c r="A62" s="16"/>
      <c r="D62" s="98" t="s">
        <v>463</v>
      </c>
      <c r="E62" s="110">
        <f>$D$55-$E$60</f>
        <v>0</v>
      </c>
      <c r="F62" s="16"/>
    </row>
    <row r="63" spans="1:8" ht="18.75" customHeight="1" x14ac:dyDescent="0.3">
      <c r="A63" s="16"/>
      <c r="B63" s="56"/>
      <c r="C63" s="56"/>
      <c r="E63" s="16"/>
      <c r="F63" s="57"/>
      <c r="G63" s="16"/>
    </row>
    <row r="64" spans="1:8" ht="18.75" x14ac:dyDescent="0.3">
      <c r="A64" s="58"/>
      <c r="B64" s="191" t="s">
        <v>453</v>
      </c>
      <c r="C64" s="191"/>
      <c r="D64" s="191"/>
      <c r="E64" s="191"/>
      <c r="F64" s="191"/>
      <c r="G64" s="59"/>
    </row>
    <row r="65" spans="1:7" ht="6" customHeight="1" x14ac:dyDescent="0.3">
      <c r="A65" s="16"/>
      <c r="B65" s="16"/>
      <c r="C65" s="16"/>
      <c r="D65" s="16"/>
      <c r="E65" s="16"/>
      <c r="F65" s="16"/>
      <c r="G65" s="16"/>
    </row>
    <row r="66" spans="1:7" s="60" customFormat="1" x14ac:dyDescent="0.25">
      <c r="B66" s="192" t="s">
        <v>427</v>
      </c>
      <c r="C66" s="192"/>
      <c r="D66" s="192"/>
      <c r="E66" s="192"/>
      <c r="F66" s="192"/>
      <c r="G66" s="192"/>
    </row>
    <row r="67" spans="1:7" s="60" customFormat="1" x14ac:dyDescent="0.25">
      <c r="B67" s="192" t="s">
        <v>428</v>
      </c>
      <c r="C67" s="192"/>
      <c r="D67" s="192"/>
      <c r="E67" s="192"/>
      <c r="F67" s="192"/>
      <c r="G67" s="192"/>
    </row>
    <row r="68" spans="1:7" s="60" customFormat="1" x14ac:dyDescent="0.25">
      <c r="B68" s="192" t="s">
        <v>429</v>
      </c>
      <c r="C68" s="192"/>
      <c r="D68" s="192"/>
      <c r="E68" s="192"/>
      <c r="F68" s="192"/>
      <c r="G68" s="192"/>
    </row>
    <row r="69" spans="1:7" s="60" customFormat="1" x14ac:dyDescent="0.25">
      <c r="B69" s="192" t="s">
        <v>48</v>
      </c>
      <c r="C69" s="192"/>
      <c r="D69" s="192"/>
      <c r="E69" s="192"/>
      <c r="F69" s="192"/>
      <c r="G69" s="192"/>
    </row>
    <row r="70" spans="1:7" s="60" customFormat="1" x14ac:dyDescent="0.25">
      <c r="B70" s="192" t="s">
        <v>49</v>
      </c>
      <c r="C70" s="192"/>
      <c r="D70" s="192"/>
      <c r="E70" s="192"/>
      <c r="F70" s="192"/>
      <c r="G70" s="192"/>
    </row>
    <row r="71" spans="1:7" s="60" customFormat="1" x14ac:dyDescent="0.25">
      <c r="B71" s="192" t="s">
        <v>430</v>
      </c>
      <c r="C71" s="192"/>
      <c r="D71" s="192"/>
      <c r="E71" s="192"/>
      <c r="F71" s="192"/>
      <c r="G71" s="192"/>
    </row>
    <row r="72" spans="1:7" s="60" customFormat="1" x14ac:dyDescent="0.25">
      <c r="B72" s="192" t="s">
        <v>431</v>
      </c>
      <c r="C72" s="192"/>
      <c r="D72" s="192"/>
      <c r="E72" s="192"/>
    </row>
    <row r="73" spans="1:7" ht="7.5" customHeight="1" x14ac:dyDescent="0.25"/>
    <row r="74" spans="1:7" ht="18.75" x14ac:dyDescent="0.3">
      <c r="A74" s="58"/>
      <c r="B74" s="191" t="s">
        <v>14</v>
      </c>
      <c r="C74" s="191"/>
      <c r="D74" s="191"/>
      <c r="E74" s="191"/>
      <c r="F74" s="191"/>
      <c r="G74" s="59"/>
    </row>
    <row r="75" spans="1:7" ht="22.5" customHeight="1" x14ac:dyDescent="0.3">
      <c r="A75" s="16"/>
      <c r="B75" s="61" t="s">
        <v>50</v>
      </c>
      <c r="C75" s="16"/>
      <c r="D75" s="16"/>
      <c r="E75" s="16"/>
      <c r="F75" s="16"/>
      <c r="G75" s="16"/>
    </row>
    <row r="76" spans="1:7" s="60" customFormat="1" ht="18.75" x14ac:dyDescent="0.25">
      <c r="B76" s="210" t="s">
        <v>64</v>
      </c>
      <c r="C76" s="210"/>
      <c r="D76" s="210"/>
      <c r="E76" s="210"/>
      <c r="F76" s="210"/>
      <c r="G76" s="210"/>
    </row>
    <row r="77" spans="1:7" ht="18.75" x14ac:dyDescent="0.3">
      <c r="A77" s="16"/>
      <c r="B77" s="210" t="s">
        <v>65</v>
      </c>
      <c r="C77" s="210"/>
      <c r="D77" s="210"/>
      <c r="E77" s="210"/>
      <c r="F77" s="210"/>
      <c r="G77" s="210"/>
    </row>
    <row r="78" spans="1:7" ht="18.75" x14ac:dyDescent="0.3">
      <c r="A78" s="16"/>
      <c r="B78" s="61" t="s">
        <v>51</v>
      </c>
      <c r="C78" s="16"/>
      <c r="D78" s="16"/>
      <c r="E78" s="16"/>
      <c r="F78" s="16"/>
      <c r="G78" s="16"/>
    </row>
    <row r="79" spans="1:7" s="23" customFormat="1" ht="35.25" customHeight="1" x14ac:dyDescent="0.3">
      <c r="A79" s="24"/>
      <c r="B79" s="210" t="s">
        <v>52</v>
      </c>
      <c r="C79" s="210"/>
      <c r="D79" s="210"/>
      <c r="E79" s="210"/>
      <c r="F79" s="210"/>
      <c r="G79" s="210"/>
    </row>
    <row r="80" spans="1:7" ht="18.75" x14ac:dyDescent="0.3">
      <c r="B80" s="18" t="s">
        <v>53</v>
      </c>
    </row>
    <row r="81" spans="1:7" ht="43.5" customHeight="1" x14ac:dyDescent="0.25">
      <c r="B81" s="206"/>
      <c r="C81" s="206"/>
      <c r="D81" s="206"/>
      <c r="E81" s="206"/>
      <c r="F81" s="206"/>
      <c r="G81" s="206"/>
    </row>
    <row r="82" spans="1:7" ht="12" customHeight="1" x14ac:dyDescent="0.3">
      <c r="B82" s="18"/>
    </row>
    <row r="83" spans="1:7" ht="69.75" customHeight="1" x14ac:dyDescent="0.3">
      <c r="A83" s="24"/>
      <c r="B83" s="207" t="s">
        <v>29</v>
      </c>
      <c r="C83" s="191"/>
      <c r="D83" s="191"/>
      <c r="E83" s="191"/>
      <c r="F83" s="191"/>
      <c r="G83" s="208"/>
    </row>
    <row r="84" spans="1:7" ht="21.75" customHeight="1" x14ac:dyDescent="0.3">
      <c r="A84" s="16"/>
      <c r="B84" s="16"/>
      <c r="C84" s="16"/>
      <c r="D84" s="16"/>
      <c r="E84" s="16"/>
      <c r="F84" s="16"/>
      <c r="G84" s="16"/>
    </row>
    <row r="85" spans="1:7" ht="18.75" x14ac:dyDescent="0.3">
      <c r="A85" s="16"/>
      <c r="B85" s="62" t="s">
        <v>15</v>
      </c>
      <c r="C85" s="27"/>
      <c r="D85" s="16"/>
      <c r="E85" s="16"/>
      <c r="F85" s="16"/>
      <c r="G85" s="16"/>
    </row>
    <row r="86" spans="1:7" ht="18.75" x14ac:dyDescent="0.25">
      <c r="B86" s="62" t="s">
        <v>16</v>
      </c>
      <c r="C86" s="63">
        <f ca="1">+TODAY()</f>
        <v>45866</v>
      </c>
      <c r="D86" s="64"/>
    </row>
    <row r="87" spans="1:7" ht="11.25" customHeight="1" x14ac:dyDescent="0.25">
      <c r="B87" s="65"/>
      <c r="C87" s="65"/>
      <c r="D87" s="64"/>
    </row>
    <row r="88" spans="1:7" ht="28.5" customHeight="1" x14ac:dyDescent="0.25">
      <c r="B88" s="14" t="s">
        <v>25</v>
      </c>
      <c r="C88" s="15"/>
      <c r="D88" s="64"/>
      <c r="E88" s="209"/>
      <c r="F88" s="209"/>
      <c r="G88" s="209"/>
    </row>
  </sheetData>
  <sheetProtection algorithmName="SHA-512" hashValue="5NGLWOk0V7sFSZ4pc85WJb3MrLf4CIxUul06HIz9QVj/F7QjjOf4dmKOcDIciwhZpdjFdR36P8tYCmIPIQuJxQ==" saltValue="WRM/V6exre081Po4eC9ADw==" spinCount="100000" sheet="1" selectLockedCells="1"/>
  <mergeCells count="68">
    <mergeCell ref="B81:G81"/>
    <mergeCell ref="B83:G83"/>
    <mergeCell ref="E88:G88"/>
    <mergeCell ref="C40:E40"/>
    <mergeCell ref="B79:G79"/>
    <mergeCell ref="B72:E72"/>
    <mergeCell ref="B74:F74"/>
    <mergeCell ref="B76:G76"/>
    <mergeCell ref="B77:G77"/>
    <mergeCell ref="B67:G67"/>
    <mergeCell ref="B68:G68"/>
    <mergeCell ref="B69:G69"/>
    <mergeCell ref="B53:C53"/>
    <mergeCell ref="B54:C54"/>
    <mergeCell ref="B70:G70"/>
    <mergeCell ref="B71:G71"/>
    <mergeCell ref="B64:F64"/>
    <mergeCell ref="B66:G66"/>
    <mergeCell ref="B47:E47"/>
    <mergeCell ref="C41:E41"/>
    <mergeCell ref="C45:E45"/>
    <mergeCell ref="B49:C49"/>
    <mergeCell ref="B61:D61"/>
    <mergeCell ref="B50:C50"/>
    <mergeCell ref="C42:E42"/>
    <mergeCell ref="B51:C51"/>
    <mergeCell ref="B52:C52"/>
    <mergeCell ref="E55:F55"/>
    <mergeCell ref="C43:E43"/>
    <mergeCell ref="F61:G61"/>
    <mergeCell ref="A19:B19"/>
    <mergeCell ref="C23:E23"/>
    <mergeCell ref="B25:B30"/>
    <mergeCell ref="C25:E25"/>
    <mergeCell ref="F25:G25"/>
    <mergeCell ref="C26:E26"/>
    <mergeCell ref="F26:G26"/>
    <mergeCell ref="F27:G27"/>
    <mergeCell ref="F28:G28"/>
    <mergeCell ref="F29:G29"/>
    <mergeCell ref="F30:G30"/>
    <mergeCell ref="C27:E27"/>
    <mergeCell ref="C30:E30"/>
    <mergeCell ref="F3:F4"/>
    <mergeCell ref="G7:G11"/>
    <mergeCell ref="C11:E11"/>
    <mergeCell ref="A13:B13"/>
    <mergeCell ref="A6:B6"/>
    <mergeCell ref="C7:E7"/>
    <mergeCell ref="C8:E8"/>
    <mergeCell ref="C9:E9"/>
    <mergeCell ref="C10:E10"/>
    <mergeCell ref="C1:E1"/>
    <mergeCell ref="B35:F35"/>
    <mergeCell ref="C38:E38"/>
    <mergeCell ref="B55:C55"/>
    <mergeCell ref="A37:B37"/>
    <mergeCell ref="C39:E39"/>
    <mergeCell ref="C14:E14"/>
    <mergeCell ref="C15:E15"/>
    <mergeCell ref="C16:E16"/>
    <mergeCell ref="C29:E29"/>
    <mergeCell ref="C28:E28"/>
    <mergeCell ref="C17:E17"/>
    <mergeCell ref="C20:E20"/>
    <mergeCell ref="C21:E21"/>
    <mergeCell ref="C22:E22"/>
    <mergeCell ref="B3:E4"/>
  </mergeCells>
  <dataValidations xWindow="1088" yWindow="552" count="5">
    <dataValidation operator="greaterThan" showInputMessage="1" showErrorMessage="1" sqref="C20:C24 C42" xr:uid="{4C068227-F633-434E-A90E-10CB113CA086}"/>
    <dataValidation type="textLength" operator="lessThanOrEqual" allowBlank="1" showInputMessage="1" showErrorMessage="1" error="MAX 2500 caratteri (spazi vuoti inclusi)" sqref="C41:E41" xr:uid="{C715CAE6-F8AF-4059-8123-B03D230A535F}">
      <formula1>1000</formula1>
    </dataValidation>
    <dataValidation type="list" allowBlank="1" showInputMessage="1" showErrorMessage="1" sqref="C31:E32 C34:E34" xr:uid="{65A10145-1B89-4943-8B6F-833198739CCC}">
      <formula1>#REF!</formula1>
    </dataValidation>
    <dataValidation type="textLength" allowBlank="1" showInputMessage="1" showErrorMessage="1" sqref="C40:E40" xr:uid="{44B4C67F-EEEE-477A-ABAE-14CC50651ABA}">
      <formula1>2</formula1>
      <formula2>100</formula2>
    </dataValidation>
    <dataValidation type="textLength" operator="lessThanOrEqual" allowBlank="1" showInputMessage="1" showErrorMessage="1" error="MAX 200 caratteri (spazi vuoti inclusi)" sqref="B81:G81" xr:uid="{7E87C32B-DF29-4406-B146-154D7EF9107D}">
      <formula1>200</formula1>
    </dataValidation>
  </dataValidations>
  <pageMargins left="0.25" right="0.25" top="0.75" bottom="0.75" header="0.3" footer="0.3"/>
  <pageSetup paperSize="9" scale="40" fitToHeight="2" orientation="portrait" r:id="rId1"/>
  <headerFooter differentFirst="1" alignWithMargins="0">
    <oddFooter>&amp;L&amp;16N.B.: 
POSSONO/DEVONO ESSERE COMPILATE ESCLUSIVAMENTE LE CELLE CON SFONDO COLORATO GIALLO O ROSSO</oddFooter>
    <firstHeader>&amp;R&amp;16ad ATERSIR - Agenzia Territoriale dell’Emilia-Romagna per i Servizi Idrici e i Rifiuti
PEC dgatersir@pec.atersir.emr.it</firstHeader>
    <firstFooter>&amp;L&amp;18N.B.: 
POSSONO/DEVONO ESSERE COMPILATE ESCLUSIVAMENTE LE CELLE CON SFONDO COLORATO GIALLO O ROSSO</firstFooter>
  </headerFooter>
  <ignoredErrors>
    <ignoredError sqref="C8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xWindow="1088" yWindow="552" count="4">
        <x14:dataValidation type="list" allowBlank="1" showInputMessage="1" showErrorMessage="1" xr:uid="{915CAA31-8372-43FA-908D-7BEFC36D92DA}">
          <x14:formula1>
            <xm:f>'Elenco Comuni RER'!$A$2:$A$331</xm:f>
          </x14:formula1>
          <xm:sqref>C8:E8 C25:E30</xm:sqref>
        </x14:dataValidation>
        <x14:dataValidation type="list" allowBlank="1" showInputMessage="1" showErrorMessage="1" xr:uid="{3417D434-CFBD-4328-B4B6-9DDE8F9AA962}">
          <x14:formula1>
            <xm:f>Convalide!$C$2:$C$3</xm:f>
          </x14:formula1>
          <xm:sqref>C7:E7</xm:sqref>
        </x14:dataValidation>
        <x14:dataValidation type="list" allowBlank="1" showInputMessage="1" showErrorMessage="1" xr:uid="{8845DFA4-D4DD-45DF-8819-6DB1EEC8CD59}">
          <x14:formula1>
            <xm:f>Convalide!$C$17:$C$19</xm:f>
          </x14:formula1>
          <xm:sqref>C39:E39</xm:sqref>
        </x14:dataValidation>
        <x14:dataValidation type="list" operator="greaterThan" showInputMessage="1" showErrorMessage="1" xr:uid="{ABD4EA03-7E2B-452B-BDBA-49D3700BB5C7}">
          <x14:formula1>
            <xm:f>Convalide!$C$21:$C$22</xm:f>
          </x14:formula1>
          <xm:sqref>C43:E43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E4A7C-109D-475D-BDF6-2ADC68DBCCCE}">
  <dimension ref="B2:E40"/>
  <sheetViews>
    <sheetView zoomScaleNormal="100" zoomScaleSheetLayoutView="115" workbookViewId="0">
      <selection activeCell="C44" sqref="C44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8.85546875" defaultRowHeight="11.25" x14ac:dyDescent="0.2"/>
  <cols>
    <col min="1" max="1" width="2.5703125" style="7" customWidth="1"/>
    <col min="2" max="2" width="54.7109375" style="7" customWidth="1"/>
    <col min="3" max="3" width="14.140625" style="7" customWidth="1"/>
    <col min="4" max="4" width="79.28515625" style="66" customWidth="1"/>
    <col min="5" max="5" width="54.42578125" style="7" bestFit="1" customWidth="1"/>
    <col min="6" max="6" width="3.85546875" style="7" customWidth="1"/>
    <col min="7" max="7" width="11.28515625" style="7" bestFit="1" customWidth="1"/>
    <col min="8" max="8" width="22.42578125" style="7" bestFit="1" customWidth="1"/>
    <col min="9" max="16384" width="8.85546875" style="7"/>
  </cols>
  <sheetData>
    <row r="2" spans="2:5" x14ac:dyDescent="0.2">
      <c r="B2" s="6" t="s">
        <v>20</v>
      </c>
    </row>
    <row r="3" spans="2:5" x14ac:dyDescent="0.2">
      <c r="B3" s="67" t="s">
        <v>18</v>
      </c>
      <c r="C3" s="11" t="s">
        <v>54</v>
      </c>
    </row>
    <row r="4" spans="2:5" x14ac:dyDescent="0.2">
      <c r="B4" s="13" t="s">
        <v>23</v>
      </c>
      <c r="C4" s="8"/>
      <c r="D4" s="68"/>
      <c r="E4" s="9"/>
    </row>
    <row r="5" spans="2:5" x14ac:dyDescent="0.2">
      <c r="B5" s="13" t="s">
        <v>432</v>
      </c>
      <c r="C5" s="8"/>
      <c r="D5" s="69"/>
      <c r="E5" s="9"/>
    </row>
    <row r="6" spans="2:5" x14ac:dyDescent="0.2">
      <c r="B6" s="13" t="s">
        <v>24</v>
      </c>
      <c r="C6" s="8"/>
      <c r="D6" s="69"/>
      <c r="E6" s="9"/>
    </row>
    <row r="7" spans="2:5" x14ac:dyDescent="0.2">
      <c r="B7" s="12" t="s">
        <v>19</v>
      </c>
      <c r="C7" s="10"/>
      <c r="D7" s="68"/>
    </row>
    <row r="8" spans="2:5" x14ac:dyDescent="0.2">
      <c r="D8" s="7"/>
    </row>
    <row r="9" spans="2:5" ht="18.75" x14ac:dyDescent="0.2">
      <c r="B9" s="213" t="s">
        <v>435</v>
      </c>
      <c r="C9" s="213"/>
      <c r="D9" s="213"/>
    </row>
    <row r="10" spans="2:5" x14ac:dyDescent="0.2">
      <c r="B10" s="212" t="s">
        <v>436</v>
      </c>
      <c r="C10" s="212"/>
      <c r="D10" s="212"/>
    </row>
    <row r="11" spans="2:5" s="93" customFormat="1" ht="20.25" customHeight="1" x14ac:dyDescent="0.25">
      <c r="B11" s="94" t="s">
        <v>433</v>
      </c>
      <c r="C11" s="95" t="s">
        <v>27</v>
      </c>
      <c r="D11" s="96" t="s">
        <v>434</v>
      </c>
    </row>
    <row r="12" spans="2:5" x14ac:dyDescent="0.2">
      <c r="B12" s="70"/>
      <c r="C12" s="71"/>
      <c r="D12" s="72"/>
    </row>
    <row r="13" spans="2:5" x14ac:dyDescent="0.2">
      <c r="B13" s="70"/>
      <c r="C13" s="71"/>
      <c r="D13" s="72"/>
    </row>
    <row r="14" spans="2:5" x14ac:dyDescent="0.2">
      <c r="B14" s="70"/>
      <c r="C14" s="71"/>
      <c r="D14" s="72"/>
    </row>
    <row r="15" spans="2:5" x14ac:dyDescent="0.2">
      <c r="B15" s="70"/>
      <c r="C15" s="71"/>
      <c r="D15" s="72"/>
    </row>
    <row r="16" spans="2:5" x14ac:dyDescent="0.2">
      <c r="B16" s="70"/>
      <c r="C16" s="71"/>
      <c r="D16" s="72"/>
    </row>
    <row r="17" spans="2:4" x14ac:dyDescent="0.2">
      <c r="B17" s="70"/>
      <c r="C17" s="71"/>
      <c r="D17" s="72"/>
    </row>
    <row r="18" spans="2:4" x14ac:dyDescent="0.2">
      <c r="B18" s="70"/>
      <c r="C18" s="71"/>
      <c r="D18" s="72"/>
    </row>
    <row r="19" spans="2:4" x14ac:dyDescent="0.2">
      <c r="B19" s="70"/>
      <c r="C19" s="71"/>
      <c r="D19" s="72"/>
    </row>
    <row r="20" spans="2:4" x14ac:dyDescent="0.2">
      <c r="B20" s="70"/>
      <c r="C20" s="71"/>
      <c r="D20" s="72"/>
    </row>
    <row r="21" spans="2:4" x14ac:dyDescent="0.2">
      <c r="B21" s="70"/>
      <c r="C21" s="71"/>
      <c r="D21" s="72"/>
    </row>
    <row r="22" spans="2:4" x14ac:dyDescent="0.2">
      <c r="B22" s="70"/>
      <c r="C22" s="71"/>
      <c r="D22" s="72"/>
    </row>
    <row r="23" spans="2:4" x14ac:dyDescent="0.2">
      <c r="B23" s="70"/>
      <c r="C23" s="71"/>
      <c r="D23" s="72"/>
    </row>
    <row r="24" spans="2:4" x14ac:dyDescent="0.2">
      <c r="B24" s="70"/>
      <c r="C24" s="71"/>
      <c r="D24" s="72"/>
    </row>
    <row r="25" spans="2:4" x14ac:dyDescent="0.2">
      <c r="B25" s="70"/>
      <c r="C25" s="71"/>
      <c r="D25" s="72"/>
    </row>
    <row r="26" spans="2:4" x14ac:dyDescent="0.2">
      <c r="B26" s="70"/>
      <c r="C26" s="71"/>
      <c r="D26" s="72"/>
    </row>
    <row r="27" spans="2:4" x14ac:dyDescent="0.2">
      <c r="B27" s="70"/>
      <c r="C27" s="71"/>
      <c r="D27" s="72"/>
    </row>
    <row r="28" spans="2:4" x14ac:dyDescent="0.2">
      <c r="B28" s="70"/>
      <c r="C28" s="71"/>
      <c r="D28" s="72"/>
    </row>
    <row r="29" spans="2:4" x14ac:dyDescent="0.2">
      <c r="B29" s="70"/>
      <c r="C29" s="71"/>
      <c r="D29" s="72"/>
    </row>
    <row r="30" spans="2:4" x14ac:dyDescent="0.2">
      <c r="B30" s="70"/>
      <c r="C30" s="71"/>
      <c r="D30" s="72"/>
    </row>
    <row r="31" spans="2:4" x14ac:dyDescent="0.2">
      <c r="B31" s="73"/>
      <c r="C31" s="74">
        <f>SUBTOTAL(109,C12:C30)</f>
        <v>0</v>
      </c>
      <c r="D31" s="75" t="s">
        <v>55</v>
      </c>
    </row>
    <row r="32" spans="2:4" x14ac:dyDescent="0.2">
      <c r="B32" s="7" t="s">
        <v>56</v>
      </c>
      <c r="C32" s="76"/>
    </row>
    <row r="33" spans="2:4" x14ac:dyDescent="0.2">
      <c r="B33" s="7" t="s">
        <v>57</v>
      </c>
      <c r="C33" s="76"/>
    </row>
    <row r="34" spans="2:4" x14ac:dyDescent="0.2">
      <c r="B34" s="7" t="s">
        <v>58</v>
      </c>
      <c r="C34" s="76"/>
    </row>
    <row r="35" spans="2:4" x14ac:dyDescent="0.2">
      <c r="B35" s="117" t="s">
        <v>447</v>
      </c>
    </row>
    <row r="37" spans="2:4" x14ac:dyDescent="0.2">
      <c r="B37" s="133" t="s">
        <v>461</v>
      </c>
      <c r="C37" s="133" t="s">
        <v>459</v>
      </c>
      <c r="D37" s="7"/>
    </row>
    <row r="38" spans="2:4" x14ac:dyDescent="0.2">
      <c r="B38" s="137"/>
      <c r="C38" s="71"/>
      <c r="D38" s="7"/>
    </row>
    <row r="39" spans="2:4" x14ac:dyDescent="0.2">
      <c r="B39" s="137"/>
      <c r="C39" s="71"/>
      <c r="D39" s="7"/>
    </row>
    <row r="40" spans="2:4" x14ac:dyDescent="0.2">
      <c r="B40" s="135"/>
      <c r="C40" s="74">
        <f>SUM(C38:C39)</f>
        <v>0</v>
      </c>
      <c r="D40" s="134" t="s">
        <v>460</v>
      </c>
    </row>
  </sheetData>
  <sheetProtection algorithmName="SHA-512" hashValue="ZTvh3Is1dIi9eJiscRiC1/viP5uynARWgfJWGSJ/hDyqNKhhrBhixKTJDPsqxzUtCKmSIy/cXbE9w484GsB1dQ==" saltValue="tOg9vGJCjNZiL1lFeuZiWQ==" spinCount="100000" sheet="1" objects="1" scenarios="1"/>
  <mergeCells count="2">
    <mergeCell ref="B10:D10"/>
    <mergeCell ref="B9:D9"/>
  </mergeCells>
  <dataValidations count="1">
    <dataValidation type="custom" operator="notEqual" allowBlank="1" showInputMessage="1" showErrorMessage="1" error="E' stata compilata la tabella &quot;Altri progetti&quot;, e non è possibile compilare la tabella &quot;centri di raccolta/stazioni trsferenza e logistiche&quot;" sqref="C31" xr:uid="{F52F57F7-C168-4162-BA99-5BB8231A1EFD}">
      <formula1>COUNTBLANK(#REF!)=ROWS(#REF!)*COLUMNS(#REF!)</formula1>
    </dataValidation>
  </dataValidations>
  <pageMargins left="0.23622047244094491" right="0.23622047244094491" top="0.74803149606299213" bottom="0.74803149606299213" header="0.31496062992125984" footer="0.31496062992125984"/>
  <pageSetup paperSize="9" scale="95" orientation="landscape" r:id="rId1"/>
  <ignoredErrors>
    <ignoredError sqref="C18:C30" calculatedColumn="1"/>
    <ignoredError sqref="C31" listDataValidation="1" calculatedColum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B3C42F-1DEE-4DBC-A989-0CAF81B16D41}">
          <x14:formula1>
            <xm:f>controllo_costi!$C$3:$C$9</xm:f>
          </x14:formula1>
          <xm:sqref>D12:D30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45E98-0B5B-4F59-912D-FAB62580922E}">
  <dimension ref="C1:E22"/>
  <sheetViews>
    <sheetView workbookViewId="0">
      <selection sqref="A1:P1"/>
    </sheetView>
  </sheetViews>
  <sheetFormatPr defaultRowHeight="15" x14ac:dyDescent="0.25"/>
  <cols>
    <col min="3" max="3" width="34.140625" customWidth="1"/>
    <col min="4" max="4" width="17.5703125" style="23" customWidth="1"/>
    <col min="5" max="5" width="20" customWidth="1"/>
    <col min="6" max="6" width="11" bestFit="1" customWidth="1"/>
  </cols>
  <sheetData>
    <row r="1" spans="3:5" ht="15.75" x14ac:dyDescent="0.25">
      <c r="C1" s="82" t="s">
        <v>71</v>
      </c>
      <c r="D1" s="81"/>
      <c r="E1" s="80"/>
    </row>
    <row r="2" spans="3:5" ht="30" x14ac:dyDescent="0.25">
      <c r="C2" s="83" t="s">
        <v>61</v>
      </c>
      <c r="D2" s="81"/>
      <c r="E2" s="80"/>
    </row>
    <row r="3" spans="3:5" ht="30" x14ac:dyDescent="0.25">
      <c r="C3" s="87" t="s">
        <v>62</v>
      </c>
      <c r="D3" s="81"/>
      <c r="E3" s="80"/>
    </row>
    <row r="4" spans="3:5" ht="15.75" x14ac:dyDescent="0.25">
      <c r="C4" s="81"/>
      <c r="D4" s="80"/>
    </row>
    <row r="5" spans="3:5" ht="15.75" x14ac:dyDescent="0.25">
      <c r="C5" s="77"/>
      <c r="D5" s="78"/>
    </row>
    <row r="6" spans="3:5" x14ac:dyDescent="0.25">
      <c r="C6" s="104" t="s">
        <v>63</v>
      </c>
      <c r="D6" s="105" t="s">
        <v>72</v>
      </c>
      <c r="E6" s="104" t="s">
        <v>439</v>
      </c>
    </row>
    <row r="7" spans="3:5" x14ac:dyDescent="0.25">
      <c r="C7" s="103" t="str">
        <f>IF(Comune_1="","",Comune_1)</f>
        <v/>
      </c>
      <c r="D7" s="102" t="str">
        <f>IFERROR(VLOOKUP(Convalide!$C7,Tabella_Comuni_RER[[Comune]:[Residenti al 31/12/2024]],3,FALSE), "")</f>
        <v/>
      </c>
      <c r="E7" s="102" t="str">
        <f>IFERROR(VLOOKUP(Tabella5[[#This Row],[conteggio comuni partecipanti]],Tabella_Comuni_RER[],4,FALSE),"")</f>
        <v/>
      </c>
    </row>
    <row r="8" spans="3:5" x14ac:dyDescent="0.25">
      <c r="C8" s="103" t="str">
        <f>IF(OR(DOMANDA_BANDO!$F$25="ERRORE, COMUNE GIA' INSERITO", Comune_2=""), "", Comune_2)</f>
        <v/>
      </c>
      <c r="D8" s="102" t="str">
        <f>IFERROR(VLOOKUP(Convalide!$C8,Tabella_Comuni_RER[[Comune]:[Residenti al 31/12/2024]],3,FALSE), "")</f>
        <v/>
      </c>
      <c r="E8" s="102" t="str">
        <f>IFERROR(VLOOKUP(Tabella5[[#This Row],[conteggio comuni partecipanti]],Tabella_Comuni_RER[],4,FALSE),"")</f>
        <v/>
      </c>
    </row>
    <row r="9" spans="3:5" x14ac:dyDescent="0.25">
      <c r="C9" s="103" t="str">
        <f>IF(OR(DOMANDA_BANDO!$F$26="ERRORE, COMUNE GIA' INSERITO", Comune_3=""), "", Comune_3)</f>
        <v/>
      </c>
      <c r="D9" s="102" t="str">
        <f>IFERROR(VLOOKUP(Convalide!$C9,Tabella_Comuni_RER[[Comune]:[Residenti al 31/12/2024]],3,FALSE), "")</f>
        <v/>
      </c>
      <c r="E9" s="102" t="str">
        <f>IFERROR(VLOOKUP(Tabella5[[#This Row],[conteggio comuni partecipanti]],Tabella_Comuni_RER[],4,FALSE),"")</f>
        <v/>
      </c>
    </row>
    <row r="10" spans="3:5" x14ac:dyDescent="0.25">
      <c r="C10" s="103" t="str">
        <f>IF(OR(DOMANDA_BANDO!$F$27="ERRORE, COMUNE GIA' INSERITO", Comune_4=""), "", Comune_4)</f>
        <v/>
      </c>
      <c r="D10" s="102" t="str">
        <f>IFERROR(VLOOKUP(Convalide!$C10,Tabella_Comuni_RER[[Comune]:[Residenti al 31/12/2024]],3,FALSE), "")</f>
        <v/>
      </c>
      <c r="E10" s="102" t="str">
        <f>IFERROR(VLOOKUP(Tabella5[[#This Row],[conteggio comuni partecipanti]],Tabella_Comuni_RER[],4,FALSE),"")</f>
        <v/>
      </c>
    </row>
    <row r="11" spans="3:5" x14ac:dyDescent="0.25">
      <c r="C11" s="103" t="str">
        <f>IF(OR(DOMANDA_BANDO!$F$28="ERRORE, COMUNE GIA' INSERITO", Comune_5=""), "", Comune_5)</f>
        <v/>
      </c>
      <c r="D11" s="102" t="str">
        <f>IFERROR(VLOOKUP(Convalide!$C11,Tabella_Comuni_RER[[Comune]:[Residenti al 31/12/2024]],3,FALSE), "")</f>
        <v/>
      </c>
      <c r="E11" s="102" t="str">
        <f>IFERROR(VLOOKUP(Tabella5[[#This Row],[conteggio comuni partecipanti]],Tabella_Comuni_RER[],4,FALSE),"")</f>
        <v/>
      </c>
    </row>
    <row r="12" spans="3:5" x14ac:dyDescent="0.25">
      <c r="C12" s="103" t="str">
        <f>IF(OR(DOMANDA_BANDO!$F$29="ERRORE, COMUNE GIA' INSERITO", Comune_6=""), "", Comune_6)</f>
        <v/>
      </c>
      <c r="D12" s="102" t="str">
        <f>IFERROR(VLOOKUP(Convalide!$C12,Tabella_Comuni_RER[[Comune]:[Residenti al 31/12/2024]],3,FALSE), "")</f>
        <v/>
      </c>
      <c r="E12" s="102" t="str">
        <f>IFERROR(VLOOKUP(Tabella5[[#This Row],[conteggio comuni partecipanti]],Tabella_Comuni_RER[],4,FALSE),"")</f>
        <v/>
      </c>
    </row>
    <row r="13" spans="3:5" x14ac:dyDescent="0.25">
      <c r="C13" s="103" t="str">
        <f>IF(OR(DOMANDA_BANDO!$F$30="ERRORE, COMUNE GIA' INSERITO", Comune_7=""), "", Comune_7)</f>
        <v/>
      </c>
      <c r="D13" s="102" t="str">
        <f>IFERROR(VLOOKUP(Convalide!$C13,Tabella_Comuni_RER[[Comune]:[Residenti al 31/12/2024]],3,FALSE), "")</f>
        <v/>
      </c>
      <c r="E13" s="102" t="str">
        <f>IFERROR(VLOOKUP(Tabella5[[#This Row],[conteggio comuni partecipanti]],Tabella_Comuni_RER[],4,FALSE),"")</f>
        <v/>
      </c>
    </row>
    <row r="14" spans="3:5" x14ac:dyDescent="0.25">
      <c r="C14" s="106">
        <f>COUNTIF(Convalide!$C$7:$C$13, "?*")</f>
        <v>0</v>
      </c>
      <c r="D14" s="107">
        <f>SUBTOTAL(109,Convalide!$D$7:$D$13)</f>
        <v>0</v>
      </c>
      <c r="E14" s="107" t="str">
        <f>IF(COUNTIF($E$7:$E$13,"*?")=0,"",IF(COUNTIF($E$7:$E$13,"NO")&gt;0,"ERRORE","OK"))</f>
        <v/>
      </c>
    </row>
    <row r="16" spans="3:5" x14ac:dyDescent="0.25">
      <c r="C16" s="121" t="s">
        <v>454</v>
      </c>
    </row>
    <row r="17" spans="3:3" x14ac:dyDescent="0.25">
      <c r="C17" s="127" t="s">
        <v>26</v>
      </c>
    </row>
    <row r="18" spans="3:3" x14ac:dyDescent="0.25">
      <c r="C18" s="127" t="s">
        <v>455</v>
      </c>
    </row>
    <row r="19" spans="3:3" x14ac:dyDescent="0.25">
      <c r="C19" s="120" t="s">
        <v>466</v>
      </c>
    </row>
    <row r="21" spans="3:3" x14ac:dyDescent="0.25">
      <c r="C21" s="129" t="s">
        <v>43</v>
      </c>
    </row>
    <row r="22" spans="3:3" x14ac:dyDescent="0.25">
      <c r="C22" s="129" t="s">
        <v>33</v>
      </c>
    </row>
  </sheetData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4C2DB-92A8-47CD-B9AF-7035DB32A03A}">
  <dimension ref="B2:E34"/>
  <sheetViews>
    <sheetView topLeftCell="A10" workbookViewId="0">
      <selection activeCell="E39" sqref="E39"/>
    </sheetView>
  </sheetViews>
  <sheetFormatPr defaultRowHeight="15" x14ac:dyDescent="0.25"/>
  <cols>
    <col min="1" max="1" width="8.7109375" customWidth="1"/>
    <col min="2" max="2" width="13.85546875" style="23" customWidth="1"/>
    <col min="3" max="3" width="41.7109375" customWidth="1"/>
    <col min="4" max="4" width="18.28515625" customWidth="1"/>
    <col min="5" max="5" width="15.5703125" customWidth="1"/>
    <col min="6" max="7" width="13.7109375" bestFit="1" customWidth="1"/>
  </cols>
  <sheetData>
    <row r="2" spans="2:5" ht="30" x14ac:dyDescent="0.25">
      <c r="B2" s="104" t="s">
        <v>446</v>
      </c>
      <c r="C2" s="104" t="s">
        <v>409</v>
      </c>
    </row>
    <row r="3" spans="2:5" ht="60" x14ac:dyDescent="0.25">
      <c r="B3" s="114">
        <f>SUMIF(Quadro_Economico!$D$12:$D$30,"Costi non eleggibili al contributo (IVA se recuperabile / altri costi del progetto che non sono elencati nel Bando tra i costi eleggibili)",Quadro_Economico!$C$12:$C$30)</f>
        <v>0</v>
      </c>
      <c r="C3" s="87" t="s">
        <v>73</v>
      </c>
    </row>
    <row r="4" spans="2:5" ht="15.75" x14ac:dyDescent="0.25">
      <c r="B4" s="114">
        <f>SUMIF(Quadro_Economico!$D$12:$D$30,"Costi pienamente eleggibili al contributo",Quadro_Economico!$C$12:$C$30)</f>
        <v>0</v>
      </c>
      <c r="C4" s="87" t="s">
        <v>66</v>
      </c>
    </row>
    <row r="5" spans="2:5" ht="30" x14ac:dyDescent="0.25">
      <c r="B5" s="114">
        <f>SUMIF(Quadro_Economico!$D$12:$D$30,"IVA dei costi pienamente eleggibili al contributo (solo se costo non recuperabile)",Quadro_Economico!$C$12:$C$30)</f>
        <v>0</v>
      </c>
      <c r="C5" s="87" t="s">
        <v>74</v>
      </c>
    </row>
    <row r="6" spans="2:5" ht="15.75" x14ac:dyDescent="0.25">
      <c r="B6" s="114">
        <f>SUMIF(Quadro_Economico!$D$12:$D$30,"Costi parzialmente eleggibili al contributo",Quadro_Economico!$C$12:$C$30)</f>
        <v>0</v>
      </c>
      <c r="C6" s="87" t="s">
        <v>67</v>
      </c>
    </row>
    <row r="7" spans="2:5" ht="30" x14ac:dyDescent="0.25">
      <c r="B7" s="114">
        <f>SUMIF(Quadro_Economico!$D$12:$D$30,"IVA dei costi parzialmente eleggibili al contributo (solo se costo non recuperabile)",Quadro_Economico!$C$12:$C$30)</f>
        <v>0</v>
      </c>
      <c r="C7" s="87" t="s">
        <v>75</v>
      </c>
    </row>
    <row r="8" spans="2:5" ht="15.75" x14ac:dyDescent="0.25">
      <c r="B8" s="114">
        <f>SUMIF(Quadro_Economico!$D$12:$D$30,"Costi per case dell’acqua",Quadro_Economico!$C$12:$C$30)</f>
        <v>0</v>
      </c>
      <c r="C8" s="87" t="s">
        <v>68</v>
      </c>
    </row>
    <row r="9" spans="2:5" ht="30" x14ac:dyDescent="0.25">
      <c r="B9" s="114">
        <f>SUMIF(Quadro_Economico!$D$12:$D$30,"IVA dei costi per case dell’acqua (solo se costo non recuperabile)",Quadro_Economico!$C$12:$C$30)</f>
        <v>0</v>
      </c>
      <c r="C9" s="87" t="s">
        <v>76</v>
      </c>
    </row>
    <row r="10" spans="2:5" ht="15.75" x14ac:dyDescent="0.25">
      <c r="B10" s="131"/>
      <c r="C10" s="132"/>
    </row>
    <row r="12" spans="2:5" ht="30" x14ac:dyDescent="0.25">
      <c r="B12" s="104" t="s">
        <v>411</v>
      </c>
      <c r="C12" s="104" t="s">
        <v>412</v>
      </c>
      <c r="D12" s="104" t="s">
        <v>69</v>
      </c>
      <c r="E12" s="104" t="s">
        <v>410</v>
      </c>
    </row>
    <row r="13" spans="2:5" ht="60" x14ac:dyDescent="0.25">
      <c r="B13" s="115">
        <f>$B$3</f>
        <v>0</v>
      </c>
      <c r="C13" s="36" t="s">
        <v>73</v>
      </c>
      <c r="D13" s="116">
        <v>0</v>
      </c>
      <c r="E13" s="115">
        <f>Tabella9[[#This Row],[Costi totali proposti]]*Tabella9[[#This Row],[percentuale riconoscibilità]]</f>
        <v>0</v>
      </c>
    </row>
    <row r="14" spans="2:5" ht="30" x14ac:dyDescent="0.25">
      <c r="B14" s="115">
        <f>$B$4+$B$5</f>
        <v>0</v>
      </c>
      <c r="C14" s="36" t="s">
        <v>413</v>
      </c>
      <c r="D14" s="116">
        <v>1</v>
      </c>
      <c r="E14" s="115">
        <f>Tabella9[[#This Row],[Costi totali proposti]]*Tabella9[[#This Row],[percentuale riconoscibilità]]</f>
        <v>0</v>
      </c>
    </row>
    <row r="15" spans="2:5" ht="30" x14ac:dyDescent="0.25">
      <c r="B15" s="115">
        <f>$B$6+$B$7</f>
        <v>0</v>
      </c>
      <c r="C15" s="36" t="s">
        <v>414</v>
      </c>
      <c r="D15" s="116">
        <v>0.5</v>
      </c>
      <c r="E15" s="115">
        <f>Tabella9[[#This Row],[Costi totali proposti]]*Tabella9[[#This Row],[percentuale riconoscibilità]]</f>
        <v>0</v>
      </c>
    </row>
    <row r="16" spans="2:5" ht="15.75" x14ac:dyDescent="0.25">
      <c r="B16" s="115">
        <f>$B$8+$B$9</f>
        <v>0</v>
      </c>
      <c r="C16" s="36" t="s">
        <v>415</v>
      </c>
      <c r="D16" s="116">
        <v>0.5</v>
      </c>
      <c r="E16" s="115">
        <f>Tabella9[[#This Row],[Costi totali proposti]]*Tabella9[[#This Row],[percentuale riconoscibilità]]</f>
        <v>0</v>
      </c>
    </row>
    <row r="17" spans="2:5" ht="15.75" x14ac:dyDescent="0.25">
      <c r="B17" s="130"/>
      <c r="C17" s="36"/>
      <c r="D17" s="116"/>
      <c r="E17" s="130">
        <f>SUBTOTAL(109,Tabella9[Eleggibilità dei costi])</f>
        <v>0</v>
      </c>
    </row>
    <row r="19" spans="2:5" ht="30" x14ac:dyDescent="0.25">
      <c r="C19" s="86" t="s">
        <v>70</v>
      </c>
      <c r="D19" s="79" t="s">
        <v>59</v>
      </c>
      <c r="E19" s="113" t="s">
        <v>60</v>
      </c>
    </row>
    <row r="20" spans="2:5" ht="15.75" x14ac:dyDescent="0.25">
      <c r="C20" s="83" t="s">
        <v>26</v>
      </c>
      <c r="D20" s="108">
        <v>2000</v>
      </c>
      <c r="E20" s="108">
        <v>5000</v>
      </c>
    </row>
    <row r="21" spans="2:5" ht="15.75" x14ac:dyDescent="0.25">
      <c r="C21" s="83" t="s">
        <v>441</v>
      </c>
      <c r="D21" s="108">
        <v>2000</v>
      </c>
      <c r="E21" s="108">
        <v>20000</v>
      </c>
    </row>
    <row r="22" spans="2:5" ht="15.75" x14ac:dyDescent="0.25">
      <c r="C22" s="83" t="s">
        <v>442</v>
      </c>
      <c r="D22" s="108">
        <v>2000</v>
      </c>
      <c r="E22" s="108">
        <v>60000</v>
      </c>
    </row>
    <row r="23" spans="2:5" ht="15.75" x14ac:dyDescent="0.25">
      <c r="C23" s="83" t="s">
        <v>443</v>
      </c>
      <c r="D23" s="108">
        <v>2000</v>
      </c>
      <c r="E23" s="108">
        <v>100000</v>
      </c>
    </row>
    <row r="24" spans="2:5" ht="15.75" x14ac:dyDescent="0.25">
      <c r="C24" s="83" t="s">
        <v>444</v>
      </c>
      <c r="D24" s="108">
        <v>2000</v>
      </c>
      <c r="E24" s="108">
        <v>200000</v>
      </c>
    </row>
    <row r="25" spans="2:5" ht="15.75" x14ac:dyDescent="0.25">
      <c r="C25" s="87" t="s">
        <v>466</v>
      </c>
      <c r="D25" s="108">
        <v>2000</v>
      </c>
      <c r="E25" s="108">
        <v>50000</v>
      </c>
    </row>
    <row r="27" spans="2:5" x14ac:dyDescent="0.25">
      <c r="C27" s="119" t="s">
        <v>448</v>
      </c>
      <c r="D27" s="126" t="s">
        <v>456</v>
      </c>
    </row>
    <row r="28" spans="2:5" x14ac:dyDescent="0.25">
      <c r="C28" s="123" t="s">
        <v>449</v>
      </c>
      <c r="D28" s="136">
        <f>prog_tipologia</f>
        <v>0</v>
      </c>
    </row>
    <row r="29" spans="2:5" x14ac:dyDescent="0.25">
      <c r="C29" s="123" t="s">
        <v>450</v>
      </c>
      <c r="D29" s="124">
        <f>Tabella9[[#Totals],[Eleggibilità dei costi]]</f>
        <v>0</v>
      </c>
    </row>
    <row r="30" spans="2:5" x14ac:dyDescent="0.25">
      <c r="C30" s="123" t="s">
        <v>451</v>
      </c>
      <c r="D30" s="125">
        <f>Convalide!$D$14</f>
        <v>0</v>
      </c>
    </row>
    <row r="31" spans="2:5" x14ac:dyDescent="0.25">
      <c r="C31" s="123" t="s">
        <v>457</v>
      </c>
      <c r="D31" s="124">
        <f>Quadro_Economico!C40</f>
        <v>0</v>
      </c>
    </row>
    <row r="32" spans="2:5" x14ac:dyDescent="0.25">
      <c r="C32" s="128" t="s">
        <v>452</v>
      </c>
      <c r="D32" s="124">
        <f>IF(
  OR(D28="Progetto sperimentale",D28="Progetto abilitante"),
  IF(
    MIN(D29,
        IF(D28="Progetto abilitante",5000,50000),
        D29-D31
    )&lt;2000,
    0,
    MAX(0,
        MIN(D29,
            IF(D28="Progetto abilitante",5000,50000),
            D29-D31
        )
    )
  ),
  IF(
    MIN(
       IF(D29&lt;=IF(D30&lt;10000,20000,
                  IF(D30&lt;50000,60000,
                     IF(D30&lt;100000,100000,200000)
                  )
               )/2,
          D29,
          IF(D30&lt;10000,20000,
             IF(D30&lt;50000,60000,
                IF(D30&lt;100000,100000,200000)
             )
          )/2 + (D29 - IF(D30&lt;10000,20000,
                          IF(D30&lt;50000,60000,
                             IF(D30&lt;100000,100000,200000)
                          )
                       )/2)*0.8
       ),
       IF(D30&lt;10000,20000,
          IF(D30&lt;50000,60000,
             IF(D30&lt;100000,100000,200000)
          )
       ),
       D29,
       D29-D31
    )&lt;2000,
    0,
    MAX(0,
        MIN(
           IF(D29&lt;=IF(D30&lt;10000,20000,
                      IF(D30&lt;50000,60000,
                         IF(D30&lt;100000,100000,200000)
                      )
                   )/2,
              D29,
              IF(D30&lt;10000,20000,
                 IF(D30&lt;50000,60000,
                    IF(D30&lt;100000,100000,200000)
                 )
              )/2 + (D29 - IF(D30&lt;10000,20000,
                              IF(D30&lt;50000,60000,
                                 IF(D30&lt;100000,100000,200000)
                              )
                           )/2)*0.8
           ),
           IF(D30&lt;10000,20000,
              IF(D30&lt;50000,60000,
                 IF(D30&lt;100000,100000,200000)
              )
           ),
           D29,
           D29-D31
        )
    )
  )
)</f>
        <v>0</v>
      </c>
    </row>
    <row r="34" spans="4:4" x14ac:dyDescent="0.25">
      <c r="D34" s="118"/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B4C5A-6628-41A7-BA0C-AB81A4003E3D}">
  <dimension ref="A1:D331"/>
  <sheetViews>
    <sheetView workbookViewId="0">
      <selection sqref="A1:P1"/>
    </sheetView>
  </sheetViews>
  <sheetFormatPr defaultRowHeight="15" x14ac:dyDescent="0.25"/>
  <cols>
    <col min="1" max="1" width="33.42578125" style="23" customWidth="1"/>
    <col min="2" max="2" width="7.140625" style="39" customWidth="1"/>
    <col min="3" max="3" width="12" style="43" customWidth="1"/>
    <col min="4" max="4" width="17.85546875" style="39" customWidth="1"/>
  </cols>
  <sheetData>
    <row r="1" spans="1:4" s="36" customFormat="1" ht="75" x14ac:dyDescent="0.25">
      <c r="A1" s="32" t="s">
        <v>30</v>
      </c>
      <c r="B1" s="33" t="s">
        <v>31</v>
      </c>
      <c r="C1" s="34" t="s">
        <v>880</v>
      </c>
      <c r="D1" s="35" t="s">
        <v>437</v>
      </c>
    </row>
    <row r="2" spans="1:4" x14ac:dyDescent="0.25">
      <c r="A2" s="37" t="s">
        <v>78</v>
      </c>
      <c r="B2" s="38" t="s">
        <v>32</v>
      </c>
      <c r="C2" s="85">
        <f>VLOOKUP(Tabella_Comuni_RER[[#This Row],[Comune]],'RER (PG_6240-2025)'!$E$4:$F$333,2,FALSE)</f>
        <v>2036</v>
      </c>
      <c r="D2" s="39" t="s">
        <v>33</v>
      </c>
    </row>
    <row r="3" spans="1:4" x14ac:dyDescent="0.25">
      <c r="A3" s="37" t="s">
        <v>79</v>
      </c>
      <c r="B3" s="38" t="s">
        <v>34</v>
      </c>
      <c r="C3" s="85">
        <f>VLOOKUP(Tabella_Comuni_RER[[#This Row],[Comune]],'RER (PG_6240-2025)'!$E$4:$F$333,2,FALSE)</f>
        <v>2084</v>
      </c>
      <c r="D3" s="39" t="s">
        <v>35</v>
      </c>
    </row>
    <row r="4" spans="1:4" x14ac:dyDescent="0.25">
      <c r="A4" s="37" t="s">
        <v>80</v>
      </c>
      <c r="B4" s="38" t="s">
        <v>36</v>
      </c>
      <c r="C4" s="85">
        <f>VLOOKUP(Tabella_Comuni_RER[[#This Row],[Comune]],'RER (PG_6240-2025)'!$E$4:$F$333,2,FALSE)</f>
        <v>8996</v>
      </c>
      <c r="D4" s="39" t="s">
        <v>35</v>
      </c>
    </row>
    <row r="5" spans="1:4" x14ac:dyDescent="0.25">
      <c r="A5" s="37" t="s">
        <v>81</v>
      </c>
      <c r="B5" s="38" t="s">
        <v>37</v>
      </c>
      <c r="C5" s="85">
        <f>VLOOKUP(Tabella_Comuni_RER[[#This Row],[Comune]],'RER (PG_6240-2025)'!$E$4:$F$333,2,FALSE)</f>
        <v>11641</v>
      </c>
      <c r="D5" s="39" t="s">
        <v>35</v>
      </c>
    </row>
    <row r="6" spans="1:4" x14ac:dyDescent="0.25">
      <c r="A6" s="37" t="s">
        <v>82</v>
      </c>
      <c r="B6" s="38" t="s">
        <v>32</v>
      </c>
      <c r="C6" s="85">
        <f>VLOOKUP(Tabella_Comuni_RER[[#This Row],[Comune]],'RER (PG_6240-2025)'!$E$4:$F$333,2,FALSE)</f>
        <v>4751</v>
      </c>
      <c r="D6" s="39" t="s">
        <v>35</v>
      </c>
    </row>
    <row r="7" spans="1:4" x14ac:dyDescent="0.25">
      <c r="A7" s="37" t="s">
        <v>83</v>
      </c>
      <c r="B7" s="38" t="s">
        <v>32</v>
      </c>
      <c r="C7" s="85">
        <f>VLOOKUP(Tabella_Comuni_RER[[#This Row],[Comune]],'RER (PG_6240-2025)'!$E$4:$F$333,2,FALSE)</f>
        <v>2924</v>
      </c>
      <c r="D7" s="39" t="s">
        <v>35</v>
      </c>
    </row>
    <row r="8" spans="1:4" x14ac:dyDescent="0.25">
      <c r="A8" s="37" t="s">
        <v>84</v>
      </c>
      <c r="B8" s="38" t="s">
        <v>38</v>
      </c>
      <c r="C8" s="85">
        <f>VLOOKUP(Tabella_Comuni_RER[[#This Row],[Comune]],'RER (PG_6240-2025)'!$E$4:$F$333,2,FALSE)</f>
        <v>7202</v>
      </c>
      <c r="D8" s="39" t="s">
        <v>35</v>
      </c>
    </row>
    <row r="9" spans="1:4" x14ac:dyDescent="0.25">
      <c r="A9" s="37" t="s">
        <v>85</v>
      </c>
      <c r="B9" s="38" t="s">
        <v>38</v>
      </c>
      <c r="C9" s="85">
        <f>VLOOKUP(Tabella_Comuni_RER[[#This Row],[Comune]],'RER (PG_6240-2025)'!$E$4:$F$333,2,FALSE)</f>
        <v>12374</v>
      </c>
      <c r="D9" s="39" t="s">
        <v>35</v>
      </c>
    </row>
    <row r="10" spans="1:4" x14ac:dyDescent="0.25">
      <c r="A10" s="37" t="s">
        <v>86</v>
      </c>
      <c r="B10" s="38" t="s">
        <v>38</v>
      </c>
      <c r="C10" s="85">
        <f>VLOOKUP(Tabella_Comuni_RER[[#This Row],[Comune]],'RER (PG_6240-2025)'!$E$4:$F$333,2,FALSE)</f>
        <v>9640</v>
      </c>
      <c r="D10" s="39" t="s">
        <v>35</v>
      </c>
    </row>
    <row r="11" spans="1:4" x14ac:dyDescent="0.25">
      <c r="A11" s="37" t="s">
        <v>87</v>
      </c>
      <c r="B11" s="38" t="s">
        <v>39</v>
      </c>
      <c r="C11" s="85">
        <f>VLOOKUP(Tabella_Comuni_RER[[#This Row],[Comune]],'RER (PG_6240-2025)'!$E$4:$F$333,2,FALSE)</f>
        <v>21280</v>
      </c>
      <c r="D11" s="39" t="s">
        <v>33</v>
      </c>
    </row>
    <row r="12" spans="1:4" x14ac:dyDescent="0.25">
      <c r="A12" s="37" t="s">
        <v>88</v>
      </c>
      <c r="B12" s="38" t="s">
        <v>37</v>
      </c>
      <c r="C12" s="85">
        <f>VLOOKUP(Tabella_Comuni_RER[[#This Row],[Comune]],'RER (PG_6240-2025)'!$E$4:$F$333,2,FALSE)</f>
        <v>16622</v>
      </c>
      <c r="D12" s="39" t="s">
        <v>35</v>
      </c>
    </row>
    <row r="13" spans="1:4" x14ac:dyDescent="0.25">
      <c r="A13" s="37" t="s">
        <v>89</v>
      </c>
      <c r="B13" s="38" t="s">
        <v>37</v>
      </c>
      <c r="C13" s="85">
        <f>VLOOKUP(Tabella_Comuni_RER[[#This Row],[Comune]],'RER (PG_6240-2025)'!$E$4:$F$333,2,FALSE)</f>
        <v>2363</v>
      </c>
      <c r="D13" s="39" t="s">
        <v>33</v>
      </c>
    </row>
    <row r="14" spans="1:4" x14ac:dyDescent="0.25">
      <c r="A14" s="37" t="s">
        <v>90</v>
      </c>
      <c r="B14" s="38" t="s">
        <v>40</v>
      </c>
      <c r="C14" s="85">
        <f>VLOOKUP(Tabella_Comuni_RER[[#This Row],[Comune]],'RER (PG_6240-2025)'!$E$4:$F$333,2,FALSE)</f>
        <v>5606</v>
      </c>
      <c r="D14" s="39" t="s">
        <v>35</v>
      </c>
    </row>
    <row r="15" spans="1:4" x14ac:dyDescent="0.25">
      <c r="A15" s="37" t="s">
        <v>91</v>
      </c>
      <c r="B15" s="38" t="s">
        <v>36</v>
      </c>
      <c r="C15" s="85">
        <f>VLOOKUP(Tabella_Comuni_RER[[#This Row],[Comune]],'RER (PG_6240-2025)'!$E$4:$F$333,2,FALSE)</f>
        <v>9689</v>
      </c>
      <c r="D15" s="39" t="s">
        <v>35</v>
      </c>
    </row>
    <row r="16" spans="1:4" x14ac:dyDescent="0.25">
      <c r="A16" s="37" t="s">
        <v>92</v>
      </c>
      <c r="B16" s="38" t="s">
        <v>36</v>
      </c>
      <c r="C16" s="85">
        <f>VLOOKUP(Tabella_Comuni_RER[[#This Row],[Comune]],'RER (PG_6240-2025)'!$E$4:$F$333,2,FALSE)</f>
        <v>3272</v>
      </c>
      <c r="D16" s="39" t="s">
        <v>35</v>
      </c>
    </row>
    <row r="17" spans="1:4" x14ac:dyDescent="0.25">
      <c r="A17" s="37" t="s">
        <v>93</v>
      </c>
      <c r="B17" s="38" t="s">
        <v>34</v>
      </c>
      <c r="C17" s="85">
        <f>VLOOKUP(Tabella_Comuni_RER[[#This Row],[Comune]],'RER (PG_6240-2025)'!$E$4:$F$333,2,FALSE)</f>
        <v>1987</v>
      </c>
      <c r="D17" s="39" t="s">
        <v>33</v>
      </c>
    </row>
    <row r="18" spans="1:4" x14ac:dyDescent="0.25">
      <c r="A18" s="37" t="s">
        <v>94</v>
      </c>
      <c r="B18" s="38" t="s">
        <v>38</v>
      </c>
      <c r="C18" s="85">
        <f>VLOOKUP(Tabella_Comuni_RER[[#This Row],[Comune]],'RER (PG_6240-2025)'!$E$4:$F$333,2,FALSE)</f>
        <v>7162</v>
      </c>
      <c r="D18" s="39" t="s">
        <v>35</v>
      </c>
    </row>
    <row r="19" spans="1:4" x14ac:dyDescent="0.25">
      <c r="A19" s="37" t="s">
        <v>95</v>
      </c>
      <c r="B19" s="38" t="s">
        <v>41</v>
      </c>
      <c r="C19" s="85">
        <f>VLOOKUP(Tabella_Comuni_RER[[#This Row],[Comune]],'RER (PG_6240-2025)'!$E$4:$F$333,2,FALSE)</f>
        <v>4297</v>
      </c>
      <c r="D19" s="39" t="s">
        <v>33</v>
      </c>
    </row>
    <row r="20" spans="1:4" x14ac:dyDescent="0.25">
      <c r="A20" s="37" t="s">
        <v>96</v>
      </c>
      <c r="B20" s="38" t="s">
        <v>34</v>
      </c>
      <c r="C20" s="85">
        <f>VLOOKUP(Tabella_Comuni_RER[[#This Row],[Comune]],'RER (PG_6240-2025)'!$E$4:$F$333,2,FALSE)</f>
        <v>3154</v>
      </c>
      <c r="D20" s="39" t="s">
        <v>35</v>
      </c>
    </row>
    <row r="21" spans="1:4" x14ac:dyDescent="0.25">
      <c r="A21" s="40" t="s">
        <v>97</v>
      </c>
      <c r="B21" s="38" t="s">
        <v>42</v>
      </c>
      <c r="C21" s="85">
        <f>VLOOKUP(Tabella_Comuni_RER[[#This Row],[Comune]],'RER (PG_6240-2025)'!$E$4:$F$333,2,FALSE)</f>
        <v>19540</v>
      </c>
      <c r="D21" s="39" t="s">
        <v>35</v>
      </c>
    </row>
    <row r="22" spans="1:4" x14ac:dyDescent="0.25">
      <c r="A22" s="37" t="s">
        <v>98</v>
      </c>
      <c r="B22" s="38" t="s">
        <v>38</v>
      </c>
      <c r="C22" s="85">
        <f>VLOOKUP(Tabella_Comuni_RER[[#This Row],[Comune]],'RER (PG_6240-2025)'!$E$4:$F$333,2,FALSE)</f>
        <v>5823</v>
      </c>
      <c r="D22" s="39" t="s">
        <v>35</v>
      </c>
    </row>
    <row r="23" spans="1:4" x14ac:dyDescent="0.25">
      <c r="A23" s="37" t="s">
        <v>99</v>
      </c>
      <c r="B23" s="38" t="s">
        <v>34</v>
      </c>
      <c r="C23" s="85">
        <f>VLOOKUP(Tabella_Comuni_RER[[#This Row],[Comune]],'RER (PG_6240-2025)'!$E$4:$F$333,2,FALSE)</f>
        <v>1970</v>
      </c>
      <c r="D23" s="39" t="s">
        <v>35</v>
      </c>
    </row>
    <row r="24" spans="1:4" x14ac:dyDescent="0.25">
      <c r="A24" s="37" t="s">
        <v>100</v>
      </c>
      <c r="B24" s="38" t="s">
        <v>40</v>
      </c>
      <c r="C24" s="85">
        <f>VLOOKUP(Tabella_Comuni_RER[[#This Row],[Comune]],'RER (PG_6240-2025)'!$E$4:$F$333,2,FALSE)</f>
        <v>11107</v>
      </c>
      <c r="D24" s="39" t="s">
        <v>35</v>
      </c>
    </row>
    <row r="25" spans="1:4" x14ac:dyDescent="0.25">
      <c r="A25" s="37" t="s">
        <v>101</v>
      </c>
      <c r="B25" s="38" t="s">
        <v>32</v>
      </c>
      <c r="C25" s="85">
        <f>VLOOKUP(Tabella_Comuni_RER[[#This Row],[Comune]],'RER (PG_6240-2025)'!$E$4:$F$333,2,FALSE)</f>
        <v>934</v>
      </c>
      <c r="D25" s="39" t="s">
        <v>35</v>
      </c>
    </row>
    <row r="26" spans="1:4" x14ac:dyDescent="0.25">
      <c r="A26" s="37" t="s">
        <v>102</v>
      </c>
      <c r="B26" s="38" t="s">
        <v>32</v>
      </c>
      <c r="C26" s="85">
        <f>VLOOKUP(Tabella_Comuni_RER[[#This Row],[Comune]],'RER (PG_6240-2025)'!$E$4:$F$333,2,FALSE)</f>
        <v>2633</v>
      </c>
      <c r="D26" s="39" t="s">
        <v>33</v>
      </c>
    </row>
    <row r="27" spans="1:4" x14ac:dyDescent="0.25">
      <c r="A27" s="37" t="s">
        <v>103</v>
      </c>
      <c r="B27" s="38" t="s">
        <v>36</v>
      </c>
      <c r="C27" s="85">
        <f>VLOOKUP(Tabella_Comuni_RER[[#This Row],[Comune]],'RER (PG_6240-2025)'!$E$4:$F$333,2,FALSE)</f>
        <v>10230</v>
      </c>
      <c r="D27" s="39" t="s">
        <v>35</v>
      </c>
    </row>
    <row r="28" spans="1:4" x14ac:dyDescent="0.25">
      <c r="A28" s="37" t="s">
        <v>104</v>
      </c>
      <c r="B28" s="38" t="s">
        <v>32</v>
      </c>
      <c r="C28" s="85">
        <f>VLOOKUP(Tabella_Comuni_RER[[#This Row],[Comune]],'RER (PG_6240-2025)'!$E$4:$F$333,2,FALSE)</f>
        <v>3363</v>
      </c>
      <c r="D28" s="39" t="s">
        <v>33</v>
      </c>
    </row>
    <row r="29" spans="1:4" x14ac:dyDescent="0.25">
      <c r="A29" s="37" t="s">
        <v>105</v>
      </c>
      <c r="B29" s="38" t="s">
        <v>38</v>
      </c>
      <c r="C29" s="85">
        <f>VLOOKUP(Tabella_Comuni_RER[[#This Row],[Comune]],'RER (PG_6240-2025)'!$E$4:$F$333,2,FALSE)</f>
        <v>392791</v>
      </c>
      <c r="D29" s="39" t="s">
        <v>35</v>
      </c>
    </row>
    <row r="30" spans="1:4" x14ac:dyDescent="0.25">
      <c r="A30" s="37" t="s">
        <v>106</v>
      </c>
      <c r="B30" s="38" t="s">
        <v>41</v>
      </c>
      <c r="C30" s="85">
        <f>VLOOKUP(Tabella_Comuni_RER[[#This Row],[Comune]],'RER (PG_6240-2025)'!$E$4:$F$333,2,FALSE)</f>
        <v>10325</v>
      </c>
      <c r="D30" s="39" t="s">
        <v>35</v>
      </c>
    </row>
    <row r="31" spans="1:4" x14ac:dyDescent="0.25">
      <c r="A31" s="37" t="s">
        <v>107</v>
      </c>
      <c r="B31" s="38" t="s">
        <v>39</v>
      </c>
      <c r="C31" s="85">
        <f>VLOOKUP(Tabella_Comuni_RER[[#This Row],[Comune]],'RER (PG_6240-2025)'!$E$4:$F$333,2,FALSE)</f>
        <v>14088</v>
      </c>
      <c r="D31" s="39" t="s">
        <v>35</v>
      </c>
    </row>
    <row r="32" spans="1:4" x14ac:dyDescent="0.25">
      <c r="A32" s="37" t="s">
        <v>108</v>
      </c>
      <c r="B32" s="38" t="s">
        <v>34</v>
      </c>
      <c r="C32" s="85">
        <f>VLOOKUP(Tabella_Comuni_RER[[#This Row],[Comune]],'RER (PG_6240-2025)'!$E$4:$F$333,2,FALSE)</f>
        <v>629</v>
      </c>
      <c r="D32" s="39" t="s">
        <v>33</v>
      </c>
    </row>
    <row r="33" spans="1:4" x14ac:dyDescent="0.25">
      <c r="A33" s="37" t="s">
        <v>109</v>
      </c>
      <c r="B33" s="38" t="s">
        <v>36</v>
      </c>
      <c r="C33" s="85">
        <f>VLOOKUP(Tabella_Comuni_RER[[#This Row],[Comune]],'RER (PG_6240-2025)'!$E$4:$F$333,2,FALSE)</f>
        <v>5391</v>
      </c>
      <c r="D33" s="39" t="s">
        <v>35</v>
      </c>
    </row>
    <row r="34" spans="1:4" x14ac:dyDescent="0.25">
      <c r="A34" s="37" t="s">
        <v>110</v>
      </c>
      <c r="B34" s="38" t="s">
        <v>40</v>
      </c>
      <c r="C34" s="85">
        <f>VLOOKUP(Tabella_Comuni_RER[[#This Row],[Comune]],'RER (PG_6240-2025)'!$E$4:$F$333,2,FALSE)</f>
        <v>2917</v>
      </c>
      <c r="D34" s="39" t="s">
        <v>35</v>
      </c>
    </row>
    <row r="35" spans="1:4" x14ac:dyDescent="0.25">
      <c r="A35" s="37" t="s">
        <v>111</v>
      </c>
      <c r="B35" s="38" t="s">
        <v>38</v>
      </c>
      <c r="C35" s="85">
        <f>VLOOKUP(Tabella_Comuni_RER[[#This Row],[Comune]],'RER (PG_6240-2025)'!$E$4:$F$333,2,FALSE)</f>
        <v>3247</v>
      </c>
      <c r="D35" s="39" t="s">
        <v>35</v>
      </c>
    </row>
    <row r="36" spans="1:4" x14ac:dyDescent="0.25">
      <c r="A36" s="37" t="s">
        <v>112</v>
      </c>
      <c r="B36" s="38" t="s">
        <v>34</v>
      </c>
      <c r="C36" s="85">
        <f>VLOOKUP(Tabella_Comuni_RER[[#This Row],[Comune]],'RER (PG_6240-2025)'!$E$4:$F$333,2,FALSE)</f>
        <v>6758</v>
      </c>
      <c r="D36" s="39" t="s">
        <v>33</v>
      </c>
    </row>
    <row r="37" spans="1:4" x14ac:dyDescent="0.25">
      <c r="A37" s="37" t="s">
        <v>113</v>
      </c>
      <c r="B37" s="38" t="s">
        <v>32</v>
      </c>
      <c r="C37" s="85">
        <f>VLOOKUP(Tabella_Comuni_RER[[#This Row],[Comune]],'RER (PG_6240-2025)'!$E$4:$F$333,2,FALSE)</f>
        <v>8321</v>
      </c>
      <c r="D37" s="39" t="s">
        <v>35</v>
      </c>
    </row>
    <row r="38" spans="1:4" x14ac:dyDescent="0.25">
      <c r="A38" s="37" t="s">
        <v>114</v>
      </c>
      <c r="B38" s="38" t="s">
        <v>36</v>
      </c>
      <c r="C38" s="85">
        <f>VLOOKUP(Tabella_Comuni_RER[[#This Row],[Comune]],'RER (PG_6240-2025)'!$E$4:$F$333,2,FALSE)</f>
        <v>5583</v>
      </c>
      <c r="D38" s="39" t="s">
        <v>35</v>
      </c>
    </row>
    <row r="39" spans="1:4" x14ac:dyDescent="0.25">
      <c r="A39" s="37" t="s">
        <v>115</v>
      </c>
      <c r="B39" s="38" t="s">
        <v>37</v>
      </c>
      <c r="C39" s="85">
        <f>VLOOKUP(Tabella_Comuni_RER[[#This Row],[Comune]],'RER (PG_6240-2025)'!$E$4:$F$333,2,FALSE)</f>
        <v>7241</v>
      </c>
      <c r="D39" s="39" t="s">
        <v>35</v>
      </c>
    </row>
    <row r="40" spans="1:4" x14ac:dyDescent="0.25">
      <c r="A40" s="37" t="s">
        <v>116</v>
      </c>
      <c r="B40" s="38" t="s">
        <v>38</v>
      </c>
      <c r="C40" s="85">
        <f>VLOOKUP(Tabella_Comuni_RER[[#This Row],[Comune]],'RER (PG_6240-2025)'!$E$4:$F$333,2,FALSE)</f>
        <v>18476</v>
      </c>
      <c r="D40" s="39" t="s">
        <v>35</v>
      </c>
    </row>
    <row r="41" spans="1:4" x14ac:dyDescent="0.25">
      <c r="A41" s="37" t="s">
        <v>117</v>
      </c>
      <c r="B41" s="38" t="s">
        <v>34</v>
      </c>
      <c r="C41" s="85">
        <f>VLOOKUP(Tabella_Comuni_RER[[#This Row],[Comune]],'RER (PG_6240-2025)'!$E$4:$F$333,2,FALSE)</f>
        <v>6944</v>
      </c>
      <c r="D41" s="39" t="s">
        <v>35</v>
      </c>
    </row>
    <row r="42" spans="1:4" x14ac:dyDescent="0.25">
      <c r="A42" s="37" t="s">
        <v>118</v>
      </c>
      <c r="B42" s="38" t="s">
        <v>36</v>
      </c>
      <c r="C42" s="85">
        <f>VLOOKUP(Tabella_Comuni_RER[[#This Row],[Comune]],'RER (PG_6240-2025)'!$E$4:$F$333,2,FALSE)</f>
        <v>10815</v>
      </c>
      <c r="D42" s="39" t="s">
        <v>35</v>
      </c>
    </row>
    <row r="43" spans="1:4" x14ac:dyDescent="0.25">
      <c r="A43" s="37" t="s">
        <v>119</v>
      </c>
      <c r="B43" s="38" t="s">
        <v>32</v>
      </c>
      <c r="C43" s="85">
        <f>VLOOKUP(Tabella_Comuni_RER[[#This Row],[Comune]],'RER (PG_6240-2025)'!$E$4:$F$333,2,FALSE)</f>
        <v>6073</v>
      </c>
      <c r="D43" s="39" t="s">
        <v>33</v>
      </c>
    </row>
    <row r="44" spans="1:4" x14ac:dyDescent="0.25">
      <c r="A44" s="37" t="s">
        <v>120</v>
      </c>
      <c r="B44" s="38" t="s">
        <v>38</v>
      </c>
      <c r="C44" s="85">
        <f>VLOOKUP(Tabella_Comuni_RER[[#This Row],[Comune]],'RER (PG_6240-2025)'!$E$4:$F$333,2,FALSE)</f>
        <v>13767</v>
      </c>
      <c r="D44" s="39" t="s">
        <v>35</v>
      </c>
    </row>
    <row r="45" spans="1:4" x14ac:dyDescent="0.25">
      <c r="A45" s="37" t="s">
        <v>121</v>
      </c>
      <c r="B45" s="38" t="s">
        <v>32</v>
      </c>
      <c r="C45" s="85">
        <f>VLOOKUP(Tabella_Comuni_RER[[#This Row],[Comune]],'RER (PG_6240-2025)'!$E$4:$F$333,2,FALSE)</f>
        <v>2459</v>
      </c>
      <c r="D45" s="39" t="s">
        <v>35</v>
      </c>
    </row>
    <row r="46" spans="1:4" x14ac:dyDescent="0.25">
      <c r="A46" s="37" t="s">
        <v>122</v>
      </c>
      <c r="B46" s="38" t="s">
        <v>34</v>
      </c>
      <c r="C46" s="85">
        <f>VLOOKUP(Tabella_Comuni_RER[[#This Row],[Comune]],'RER (PG_6240-2025)'!$E$4:$F$333,2,FALSE)</f>
        <v>2146</v>
      </c>
      <c r="D46" s="39" t="s">
        <v>35</v>
      </c>
    </row>
    <row r="47" spans="1:4" x14ac:dyDescent="0.25">
      <c r="A47" s="37" t="s">
        <v>123</v>
      </c>
      <c r="B47" s="38" t="s">
        <v>36</v>
      </c>
      <c r="C47" s="85">
        <f>VLOOKUP(Tabella_Comuni_RER[[#This Row],[Comune]],'RER (PG_6240-2025)'!$E$4:$F$333,2,FALSE)</f>
        <v>5569</v>
      </c>
      <c r="D47" s="39" t="s">
        <v>35</v>
      </c>
    </row>
    <row r="48" spans="1:4" x14ac:dyDescent="0.25">
      <c r="A48" s="37" t="s">
        <v>124</v>
      </c>
      <c r="B48" s="38" t="s">
        <v>36</v>
      </c>
      <c r="C48" s="85">
        <f>VLOOKUP(Tabella_Comuni_RER[[#This Row],[Comune]],'RER (PG_6240-2025)'!$E$4:$F$333,2,FALSE)</f>
        <v>5479</v>
      </c>
      <c r="D48" s="39" t="s">
        <v>35</v>
      </c>
    </row>
    <row r="49" spans="1:4" x14ac:dyDescent="0.25">
      <c r="A49" s="37" t="s">
        <v>125</v>
      </c>
      <c r="B49" s="38" t="s">
        <v>41</v>
      </c>
      <c r="C49" s="85">
        <f>VLOOKUP(Tabella_Comuni_RER[[#This Row],[Comune]],'RER (PG_6240-2025)'!$E$4:$F$333,2,FALSE)</f>
        <v>8555</v>
      </c>
      <c r="D49" s="39" t="s">
        <v>35</v>
      </c>
    </row>
    <row r="50" spans="1:4" x14ac:dyDescent="0.25">
      <c r="A50" s="37" t="s">
        <v>126</v>
      </c>
      <c r="B50" s="38" t="s">
        <v>41</v>
      </c>
      <c r="C50" s="85">
        <f>VLOOKUP(Tabella_Comuni_RER[[#This Row],[Comune]],'RER (PG_6240-2025)'!$E$4:$F$333,2,FALSE)</f>
        <v>3332</v>
      </c>
      <c r="D50" s="39" t="s">
        <v>35</v>
      </c>
    </row>
    <row r="51" spans="1:4" x14ac:dyDescent="0.25">
      <c r="A51" s="37" t="s">
        <v>127</v>
      </c>
      <c r="B51" s="38" t="s">
        <v>38</v>
      </c>
      <c r="C51" s="85">
        <f>VLOOKUP(Tabella_Comuni_RER[[#This Row],[Comune]],'RER (PG_6240-2025)'!$E$4:$F$333,2,FALSE)</f>
        <v>1902</v>
      </c>
      <c r="D51" s="39" t="s">
        <v>35</v>
      </c>
    </row>
    <row r="52" spans="1:4" x14ac:dyDescent="0.25">
      <c r="A52" s="37" t="s">
        <v>128</v>
      </c>
      <c r="B52" s="38" t="s">
        <v>36</v>
      </c>
      <c r="C52" s="85">
        <f>VLOOKUP(Tabella_Comuni_RER[[#This Row],[Comune]],'RER (PG_6240-2025)'!$E$4:$F$333,2,FALSE)</f>
        <v>3782</v>
      </c>
      <c r="D52" s="39" t="s">
        <v>35</v>
      </c>
    </row>
    <row r="53" spans="1:4" x14ac:dyDescent="0.25">
      <c r="A53" s="37" t="s">
        <v>129</v>
      </c>
      <c r="B53" s="38" t="s">
        <v>32</v>
      </c>
      <c r="C53" s="85">
        <f>VLOOKUP(Tabella_Comuni_RER[[#This Row],[Comune]],'RER (PG_6240-2025)'!$E$4:$F$333,2,FALSE)</f>
        <v>4836</v>
      </c>
      <c r="D53" s="39" t="s">
        <v>33</v>
      </c>
    </row>
    <row r="54" spans="1:4" x14ac:dyDescent="0.25">
      <c r="A54" s="37" t="s">
        <v>130</v>
      </c>
      <c r="B54" s="38" t="s">
        <v>32</v>
      </c>
      <c r="C54" s="85">
        <f>VLOOKUP(Tabella_Comuni_RER[[#This Row],[Comune]],'RER (PG_6240-2025)'!$E$4:$F$333,2,FALSE)</f>
        <v>7768</v>
      </c>
      <c r="D54" s="39" t="s">
        <v>35</v>
      </c>
    </row>
    <row r="55" spans="1:4" x14ac:dyDescent="0.25">
      <c r="A55" s="37" t="s">
        <v>131</v>
      </c>
      <c r="B55" s="38" t="s">
        <v>41</v>
      </c>
      <c r="C55" s="85">
        <f>VLOOKUP(Tabella_Comuni_RER[[#This Row],[Comune]],'RER (PG_6240-2025)'!$E$4:$F$333,2,FALSE)</f>
        <v>74314</v>
      </c>
      <c r="D55" s="39" t="s">
        <v>35</v>
      </c>
    </row>
    <row r="56" spans="1:4" x14ac:dyDescent="0.25">
      <c r="A56" s="37" t="s">
        <v>132</v>
      </c>
      <c r="B56" s="38" t="s">
        <v>36</v>
      </c>
      <c r="C56" s="85">
        <f>VLOOKUP(Tabella_Comuni_RER[[#This Row],[Comune]],'RER (PG_6240-2025)'!$E$4:$F$333,2,FALSE)</f>
        <v>3913</v>
      </c>
      <c r="D56" s="39" t="s">
        <v>33</v>
      </c>
    </row>
    <row r="57" spans="1:4" x14ac:dyDescent="0.25">
      <c r="A57" s="37" t="s">
        <v>133</v>
      </c>
      <c r="B57" s="38" t="s">
        <v>38</v>
      </c>
      <c r="C57" s="85">
        <f>VLOOKUP(Tabella_Comuni_RER[[#This Row],[Comune]],'RER (PG_6240-2025)'!$E$4:$F$333,2,FALSE)</f>
        <v>35485</v>
      </c>
      <c r="D57" s="39" t="s">
        <v>35</v>
      </c>
    </row>
    <row r="58" spans="1:4" x14ac:dyDescent="0.25">
      <c r="A58" s="37" t="s">
        <v>134</v>
      </c>
      <c r="B58" s="38" t="s">
        <v>38</v>
      </c>
      <c r="C58" s="85">
        <f>VLOOKUP(Tabella_Comuni_RER[[#This Row],[Comune]],'RER (PG_6240-2025)'!$E$4:$F$333,2,FALSE)</f>
        <v>3379</v>
      </c>
      <c r="D58" s="39" t="s">
        <v>35</v>
      </c>
    </row>
    <row r="59" spans="1:4" x14ac:dyDescent="0.25">
      <c r="A59" s="37" t="s">
        <v>135</v>
      </c>
      <c r="B59" s="38" t="s">
        <v>36</v>
      </c>
      <c r="C59" s="85">
        <f>VLOOKUP(Tabella_Comuni_RER[[#This Row],[Comune]],'RER (PG_6240-2025)'!$E$4:$F$333,2,FALSE)</f>
        <v>19069</v>
      </c>
      <c r="D59" s="39" t="s">
        <v>33</v>
      </c>
    </row>
    <row r="60" spans="1:4" x14ac:dyDescent="0.25">
      <c r="A60" s="37" t="s">
        <v>136</v>
      </c>
      <c r="B60" s="38" t="s">
        <v>36</v>
      </c>
      <c r="C60" s="85">
        <f>VLOOKUP(Tabella_Comuni_RER[[#This Row],[Comune]],'RER (PG_6240-2025)'!$E$4:$F$333,2,FALSE)</f>
        <v>4625</v>
      </c>
      <c r="D60" s="39" t="s">
        <v>35</v>
      </c>
    </row>
    <row r="61" spans="1:4" x14ac:dyDescent="0.25">
      <c r="A61" s="37" t="s">
        <v>137</v>
      </c>
      <c r="B61" s="38" t="s">
        <v>37</v>
      </c>
      <c r="C61" s="85">
        <f>VLOOKUP(Tabella_Comuni_RER[[#This Row],[Comune]],'RER (PG_6240-2025)'!$E$4:$F$333,2,FALSE)</f>
        <v>2513</v>
      </c>
      <c r="D61" s="39" t="s">
        <v>35</v>
      </c>
    </row>
    <row r="62" spans="1:4" x14ac:dyDescent="0.25">
      <c r="A62" s="37" t="s">
        <v>138</v>
      </c>
      <c r="B62" s="38" t="s">
        <v>37</v>
      </c>
      <c r="C62" s="85">
        <f>VLOOKUP(Tabella_Comuni_RER[[#This Row],[Comune]],'RER (PG_6240-2025)'!$E$4:$F$333,2,FALSE)</f>
        <v>9564</v>
      </c>
      <c r="D62" s="39" t="s">
        <v>35</v>
      </c>
    </row>
    <row r="63" spans="1:4" x14ac:dyDescent="0.25">
      <c r="A63" s="37" t="s">
        <v>139</v>
      </c>
      <c r="B63" s="38" t="s">
        <v>38</v>
      </c>
      <c r="C63" s="85">
        <f>VLOOKUP(Tabella_Comuni_RER[[#This Row],[Comune]],'RER (PG_6240-2025)'!$E$4:$F$333,2,FALSE)</f>
        <v>1926</v>
      </c>
      <c r="D63" s="39" t="s">
        <v>35</v>
      </c>
    </row>
    <row r="64" spans="1:4" x14ac:dyDescent="0.25">
      <c r="A64" s="37" t="s">
        <v>140</v>
      </c>
      <c r="B64" s="38" t="s">
        <v>38</v>
      </c>
      <c r="C64" s="85">
        <f>VLOOKUP(Tabella_Comuni_RER[[#This Row],[Comune]],'RER (PG_6240-2025)'!$E$4:$F$333,2,FALSE)</f>
        <v>1212</v>
      </c>
      <c r="D64" s="39" t="s">
        <v>33</v>
      </c>
    </row>
    <row r="65" spans="1:4" x14ac:dyDescent="0.25">
      <c r="A65" s="37" t="s">
        <v>141</v>
      </c>
      <c r="B65" s="38" t="s">
        <v>38</v>
      </c>
      <c r="C65" s="85">
        <f>VLOOKUP(Tabella_Comuni_RER[[#This Row],[Comune]],'RER (PG_6240-2025)'!$E$4:$F$333,2,FALSE)</f>
        <v>3393</v>
      </c>
      <c r="D65" s="39" t="s">
        <v>35</v>
      </c>
    </row>
    <row r="66" spans="1:4" x14ac:dyDescent="0.25">
      <c r="A66" s="37" t="s">
        <v>142</v>
      </c>
      <c r="B66" s="38" t="s">
        <v>38</v>
      </c>
      <c r="C66" s="85">
        <f>VLOOKUP(Tabella_Comuni_RER[[#This Row],[Comune]],'RER (PG_6240-2025)'!$E$4:$F$333,2,FALSE)</f>
        <v>4521</v>
      </c>
      <c r="D66" s="39" t="s">
        <v>33</v>
      </c>
    </row>
    <row r="67" spans="1:4" x14ac:dyDescent="0.25">
      <c r="A67" s="37" t="s">
        <v>143</v>
      </c>
      <c r="B67" s="38" t="s">
        <v>38</v>
      </c>
      <c r="C67" s="85">
        <f>VLOOKUP(Tabella_Comuni_RER[[#This Row],[Comune]],'RER (PG_6240-2025)'!$E$4:$F$333,2,FALSE)</f>
        <v>18600</v>
      </c>
      <c r="D67" s="39" t="s">
        <v>35</v>
      </c>
    </row>
    <row r="68" spans="1:4" x14ac:dyDescent="0.25">
      <c r="A68" s="37" t="s">
        <v>144</v>
      </c>
      <c r="B68" s="38" t="s">
        <v>32</v>
      </c>
      <c r="C68" s="85">
        <f>VLOOKUP(Tabella_Comuni_RER[[#This Row],[Comune]],'RER (PG_6240-2025)'!$E$4:$F$333,2,FALSE)</f>
        <v>14197</v>
      </c>
      <c r="D68" s="39" t="s">
        <v>35</v>
      </c>
    </row>
    <row r="69" spans="1:4" x14ac:dyDescent="0.25">
      <c r="A69" s="37" t="s">
        <v>145</v>
      </c>
      <c r="B69" s="38" t="s">
        <v>38</v>
      </c>
      <c r="C69" s="85">
        <f>VLOOKUP(Tabella_Comuni_RER[[#This Row],[Comune]],'RER (PG_6240-2025)'!$E$4:$F$333,2,FALSE)</f>
        <v>20764</v>
      </c>
      <c r="D69" s="39" t="s">
        <v>35</v>
      </c>
    </row>
    <row r="70" spans="1:4" x14ac:dyDescent="0.25">
      <c r="A70" s="37" t="s">
        <v>146</v>
      </c>
      <c r="B70" s="38" t="s">
        <v>42</v>
      </c>
      <c r="C70" s="85">
        <f>VLOOKUP(Tabella_Comuni_RER[[#This Row],[Comune]],'RER (PG_6240-2025)'!$E$4:$F$333,2,FALSE)</f>
        <v>356</v>
      </c>
      <c r="D70" s="39" t="s">
        <v>35</v>
      </c>
    </row>
    <row r="71" spans="1:4" x14ac:dyDescent="0.25">
      <c r="A71" s="37" t="s">
        <v>147</v>
      </c>
      <c r="B71" s="38" t="s">
        <v>41</v>
      </c>
      <c r="C71" s="85">
        <f>VLOOKUP(Tabella_Comuni_RER[[#This Row],[Comune]],'RER (PG_6240-2025)'!$E$4:$F$333,2,FALSE)</f>
        <v>33374</v>
      </c>
      <c r="D71" s="39" t="s">
        <v>35</v>
      </c>
    </row>
    <row r="72" spans="1:4" x14ac:dyDescent="0.25">
      <c r="A72" s="37" t="s">
        <v>405</v>
      </c>
      <c r="B72" s="38" t="s">
        <v>36</v>
      </c>
      <c r="C72" s="85">
        <f>VLOOKUP(Tabella_Comuni_RER[[#This Row],[Comune]],'RER (PG_6240-2025)'!$E$4:$F$333,2,FALSE)</f>
        <v>15218</v>
      </c>
      <c r="D72" s="39" t="s">
        <v>35</v>
      </c>
    </row>
    <row r="73" spans="1:4" x14ac:dyDescent="0.25">
      <c r="A73" s="37" t="s">
        <v>406</v>
      </c>
      <c r="B73" s="38" t="s">
        <v>32</v>
      </c>
      <c r="C73" s="85">
        <f>VLOOKUP(Tabella_Comuni_RER[[#This Row],[Comune]],'RER (PG_6240-2025)'!$E$4:$F$333,2,FALSE)</f>
        <v>4713</v>
      </c>
      <c r="D73" s="39" t="s">
        <v>33</v>
      </c>
    </row>
    <row r="74" spans="1:4" x14ac:dyDescent="0.25">
      <c r="A74" s="37" t="s">
        <v>148</v>
      </c>
      <c r="B74" s="38" t="s">
        <v>38</v>
      </c>
      <c r="C74" s="85">
        <f>VLOOKUP(Tabella_Comuni_RER[[#This Row],[Comune]],'RER (PG_6240-2025)'!$E$4:$F$333,2,FALSE)</f>
        <v>6640</v>
      </c>
      <c r="D74" s="39" t="s">
        <v>35</v>
      </c>
    </row>
    <row r="75" spans="1:4" x14ac:dyDescent="0.25">
      <c r="A75" s="37" t="s">
        <v>149</v>
      </c>
      <c r="B75" s="38" t="s">
        <v>36</v>
      </c>
      <c r="C75" s="85">
        <f>VLOOKUP(Tabella_Comuni_RER[[#This Row],[Comune]],'RER (PG_6240-2025)'!$E$4:$F$333,2,FALSE)</f>
        <v>8731</v>
      </c>
      <c r="D75" s="39" t="s">
        <v>35</v>
      </c>
    </row>
    <row r="76" spans="1:4" x14ac:dyDescent="0.25">
      <c r="A76" s="37" t="s">
        <v>150</v>
      </c>
      <c r="B76" s="38" t="s">
        <v>36</v>
      </c>
      <c r="C76" s="85">
        <f>VLOOKUP(Tabella_Comuni_RER[[#This Row],[Comune]],'RER (PG_6240-2025)'!$E$4:$F$333,2,FALSE)</f>
        <v>10395</v>
      </c>
      <c r="D76" s="39" t="s">
        <v>35</v>
      </c>
    </row>
    <row r="77" spans="1:4" x14ac:dyDescent="0.25">
      <c r="A77" s="37" t="s">
        <v>151</v>
      </c>
      <c r="B77" s="38" t="s">
        <v>41</v>
      </c>
      <c r="C77" s="85">
        <f>VLOOKUP(Tabella_Comuni_RER[[#This Row],[Comune]],'RER (PG_6240-2025)'!$E$4:$F$333,2,FALSE)</f>
        <v>15095</v>
      </c>
      <c r="D77" s="39" t="s">
        <v>35</v>
      </c>
    </row>
    <row r="78" spans="1:4" x14ac:dyDescent="0.25">
      <c r="A78" s="37" t="s">
        <v>152</v>
      </c>
      <c r="B78" s="38" t="s">
        <v>41</v>
      </c>
      <c r="C78" s="85">
        <f>VLOOKUP(Tabella_Comuni_RER[[#This Row],[Comune]],'RER (PG_6240-2025)'!$E$4:$F$333,2,FALSE)</f>
        <v>11070</v>
      </c>
      <c r="D78" s="39" t="s">
        <v>35</v>
      </c>
    </row>
    <row r="79" spans="1:4" x14ac:dyDescent="0.25">
      <c r="A79" s="37" t="s">
        <v>153</v>
      </c>
      <c r="B79" s="38" t="s">
        <v>32</v>
      </c>
      <c r="C79" s="85">
        <f>VLOOKUP(Tabella_Comuni_RER[[#This Row],[Comune]],'RER (PG_6240-2025)'!$E$4:$F$333,2,FALSE)</f>
        <v>5375</v>
      </c>
      <c r="D79" s="39" t="s">
        <v>33</v>
      </c>
    </row>
    <row r="80" spans="1:4" x14ac:dyDescent="0.25">
      <c r="A80" s="37" t="s">
        <v>154</v>
      </c>
      <c r="B80" s="38" t="s">
        <v>38</v>
      </c>
      <c r="C80" s="85">
        <f>VLOOKUP(Tabella_Comuni_RER[[#This Row],[Comune]],'RER (PG_6240-2025)'!$E$4:$F$333,2,FALSE)</f>
        <v>16551</v>
      </c>
      <c r="D80" s="39" t="s">
        <v>35</v>
      </c>
    </row>
    <row r="81" spans="1:4" x14ac:dyDescent="0.25">
      <c r="A81" s="37" t="s">
        <v>155</v>
      </c>
      <c r="B81" s="38" t="s">
        <v>38</v>
      </c>
      <c r="C81" s="85">
        <f>VLOOKUP(Tabella_Comuni_RER[[#This Row],[Comune]],'RER (PG_6240-2025)'!$E$4:$F$333,2,FALSE)</f>
        <v>5529</v>
      </c>
      <c r="D81" s="39" t="s">
        <v>35</v>
      </c>
    </row>
    <row r="82" spans="1:4" ht="30" x14ac:dyDescent="0.25">
      <c r="A82" s="37" t="s">
        <v>156</v>
      </c>
      <c r="B82" s="38" t="s">
        <v>40</v>
      </c>
      <c r="C82" s="85">
        <f>VLOOKUP(Tabella_Comuni_RER[[#This Row],[Comune]],'RER (PG_6240-2025)'!$E$4:$F$333,2,FALSE)</f>
        <v>6504</v>
      </c>
      <c r="D82" s="39" t="s">
        <v>35</v>
      </c>
    </row>
    <row r="83" spans="1:4" x14ac:dyDescent="0.25">
      <c r="A83" s="37" t="s">
        <v>157</v>
      </c>
      <c r="B83" s="38" t="s">
        <v>42</v>
      </c>
      <c r="C83" s="85">
        <f>VLOOKUP(Tabella_Comuni_RER[[#This Row],[Comune]],'RER (PG_6240-2025)'!$E$4:$F$333,2,FALSE)</f>
        <v>16724</v>
      </c>
      <c r="D83" s="39" t="s">
        <v>35</v>
      </c>
    </row>
    <row r="84" spans="1:4" x14ac:dyDescent="0.25">
      <c r="A84" s="37" t="s">
        <v>158</v>
      </c>
      <c r="B84" s="38" t="s">
        <v>41</v>
      </c>
      <c r="C84" s="85">
        <f>VLOOKUP(Tabella_Comuni_RER[[#This Row],[Comune]],'RER (PG_6240-2025)'!$E$4:$F$333,2,FALSE)</f>
        <v>7230</v>
      </c>
      <c r="D84" s="39" t="s">
        <v>35</v>
      </c>
    </row>
    <row r="85" spans="1:4" x14ac:dyDescent="0.25">
      <c r="A85" s="37" t="s">
        <v>159</v>
      </c>
      <c r="B85" s="38" t="s">
        <v>36</v>
      </c>
      <c r="C85" s="85">
        <f>VLOOKUP(Tabella_Comuni_RER[[#This Row],[Comune]],'RER (PG_6240-2025)'!$E$4:$F$333,2,FALSE)</f>
        <v>9955</v>
      </c>
      <c r="D85" s="39" t="s">
        <v>35</v>
      </c>
    </row>
    <row r="86" spans="1:4" x14ac:dyDescent="0.25">
      <c r="A86" s="37" t="s">
        <v>160</v>
      </c>
      <c r="B86" s="38" t="s">
        <v>39</v>
      </c>
      <c r="C86" s="85">
        <f>VLOOKUP(Tabella_Comuni_RER[[#This Row],[Comune]],'RER (PG_6240-2025)'!$E$4:$F$333,2,FALSE)</f>
        <v>35525</v>
      </c>
      <c r="D86" s="39" t="s">
        <v>35</v>
      </c>
    </row>
    <row r="87" spans="1:4" x14ac:dyDescent="0.25">
      <c r="A87" s="37" t="s">
        <v>161</v>
      </c>
      <c r="B87" s="38" t="s">
        <v>32</v>
      </c>
      <c r="C87" s="85">
        <f>VLOOKUP(Tabella_Comuni_RER[[#This Row],[Comune]],'RER (PG_6240-2025)'!$E$4:$F$333,2,FALSE)</f>
        <v>116</v>
      </c>
      <c r="D87" s="39" t="s">
        <v>33</v>
      </c>
    </row>
    <row r="88" spans="1:4" x14ac:dyDescent="0.25">
      <c r="A88" s="37" t="s">
        <v>162</v>
      </c>
      <c r="B88" s="38" t="s">
        <v>37</v>
      </c>
      <c r="C88" s="85">
        <f>VLOOKUP(Tabella_Comuni_RER[[#This Row],[Comune]],'RER (PG_6240-2025)'!$E$4:$F$333,2,FALSE)</f>
        <v>28810</v>
      </c>
      <c r="D88" s="39" t="s">
        <v>35</v>
      </c>
    </row>
    <row r="89" spans="1:4" x14ac:dyDescent="0.25">
      <c r="A89" s="37" t="s">
        <v>163</v>
      </c>
      <c r="B89" s="38" t="s">
        <v>40</v>
      </c>
      <c r="C89" s="85">
        <f>VLOOKUP(Tabella_Comuni_RER[[#This Row],[Comune]],'RER (PG_6240-2025)'!$E$4:$F$333,2,FALSE)</f>
        <v>96114</v>
      </c>
      <c r="D89" s="39" t="s">
        <v>35</v>
      </c>
    </row>
    <row r="90" spans="1:4" x14ac:dyDescent="0.25">
      <c r="A90" s="37" t="s">
        <v>164</v>
      </c>
      <c r="B90" s="38" t="s">
        <v>40</v>
      </c>
      <c r="C90" s="85">
        <f>VLOOKUP(Tabella_Comuni_RER[[#This Row],[Comune]],'RER (PG_6240-2025)'!$E$4:$F$333,2,FALSE)</f>
        <v>25980</v>
      </c>
      <c r="D90" s="39" t="s">
        <v>35</v>
      </c>
    </row>
    <row r="91" spans="1:4" x14ac:dyDescent="0.25">
      <c r="A91" s="37" t="s">
        <v>165</v>
      </c>
      <c r="B91" s="38" t="s">
        <v>40</v>
      </c>
      <c r="C91" s="85">
        <f>VLOOKUP(Tabella_Comuni_RER[[#This Row],[Comune]],'RER (PG_6240-2025)'!$E$4:$F$333,2,FALSE)</f>
        <v>3626</v>
      </c>
      <c r="D91" s="39" t="s">
        <v>35</v>
      </c>
    </row>
    <row r="92" spans="1:4" x14ac:dyDescent="0.25">
      <c r="A92" s="37" t="s">
        <v>166</v>
      </c>
      <c r="B92" s="38" t="s">
        <v>39</v>
      </c>
      <c r="C92" s="85">
        <f>VLOOKUP(Tabella_Comuni_RER[[#This Row],[Comune]],'RER (PG_6240-2025)'!$E$4:$F$333,2,FALSE)</f>
        <v>11013</v>
      </c>
      <c r="D92" s="39" t="s">
        <v>33</v>
      </c>
    </row>
    <row r="93" spans="1:4" x14ac:dyDescent="0.25">
      <c r="A93" s="37" t="s">
        <v>167</v>
      </c>
      <c r="B93" s="38" t="s">
        <v>32</v>
      </c>
      <c r="C93" s="85">
        <f>VLOOKUP(Tabella_Comuni_RER[[#This Row],[Comune]],'RER (PG_6240-2025)'!$E$4:$F$333,2,FALSE)</f>
        <v>849</v>
      </c>
      <c r="D93" s="39" t="s">
        <v>33</v>
      </c>
    </row>
    <row r="94" spans="1:4" x14ac:dyDescent="0.25">
      <c r="A94" s="37" t="s">
        <v>168</v>
      </c>
      <c r="B94" s="38" t="s">
        <v>34</v>
      </c>
      <c r="C94" s="85">
        <f>VLOOKUP(Tabella_Comuni_RER[[#This Row],[Comune]],'RER (PG_6240-2025)'!$E$4:$F$333,2,FALSE)</f>
        <v>14897</v>
      </c>
      <c r="D94" s="39" t="s">
        <v>35</v>
      </c>
    </row>
    <row r="95" spans="1:4" x14ac:dyDescent="0.25">
      <c r="A95" s="37" t="s">
        <v>169</v>
      </c>
      <c r="B95" s="38" t="s">
        <v>34</v>
      </c>
      <c r="C95" s="85">
        <f>VLOOKUP(Tabella_Comuni_RER[[#This Row],[Comune]],'RER (PG_6240-2025)'!$E$4:$F$333,2,FALSE)</f>
        <v>9174</v>
      </c>
      <c r="D95" s="39" t="s">
        <v>35</v>
      </c>
    </row>
    <row r="96" spans="1:4" x14ac:dyDescent="0.25">
      <c r="A96" s="37" t="s">
        <v>170</v>
      </c>
      <c r="B96" s="38" t="s">
        <v>39</v>
      </c>
      <c r="C96" s="85">
        <f>VLOOKUP(Tabella_Comuni_RER[[#This Row],[Comune]],'RER (PG_6240-2025)'!$E$4:$F$333,2,FALSE)</f>
        <v>21933</v>
      </c>
      <c r="D96" s="39" t="s">
        <v>33</v>
      </c>
    </row>
    <row r="97" spans="1:4" x14ac:dyDescent="0.25">
      <c r="A97" s="37" t="s">
        <v>171</v>
      </c>
      <c r="B97" s="38" t="s">
        <v>34</v>
      </c>
      <c r="C97" s="85">
        <f>VLOOKUP(Tabella_Comuni_RER[[#This Row],[Comune]],'RER (PG_6240-2025)'!$E$4:$F$333,2,FALSE)</f>
        <v>1061</v>
      </c>
      <c r="D97" s="39" t="s">
        <v>35</v>
      </c>
    </row>
    <row r="98" spans="1:4" x14ac:dyDescent="0.25">
      <c r="A98" s="37" t="s">
        <v>172</v>
      </c>
      <c r="B98" s="38" t="s">
        <v>41</v>
      </c>
      <c r="C98" s="85">
        <f>VLOOKUP(Tabella_Comuni_RER[[#This Row],[Comune]],'RER (PG_6240-2025)'!$E$4:$F$333,2,FALSE)</f>
        <v>8524</v>
      </c>
      <c r="D98" s="39" t="s">
        <v>35</v>
      </c>
    </row>
    <row r="99" spans="1:4" x14ac:dyDescent="0.25">
      <c r="A99" s="37" t="s">
        <v>173</v>
      </c>
      <c r="B99" s="38" t="s">
        <v>37</v>
      </c>
      <c r="C99" s="85">
        <f>VLOOKUP(Tabella_Comuni_RER[[#This Row],[Comune]],'RER (PG_6240-2025)'!$E$4:$F$333,2,FALSE)</f>
        <v>9705</v>
      </c>
      <c r="D99" s="39" t="s">
        <v>33</v>
      </c>
    </row>
    <row r="100" spans="1:4" x14ac:dyDescent="0.25">
      <c r="A100" s="37" t="s">
        <v>174</v>
      </c>
      <c r="B100" s="38" t="s">
        <v>39</v>
      </c>
      <c r="C100" s="85">
        <f>VLOOKUP(Tabella_Comuni_RER[[#This Row],[Comune]],'RER (PG_6240-2025)'!$E$4:$F$333,2,FALSE)</f>
        <v>15757</v>
      </c>
      <c r="D100" s="39" t="s">
        <v>33</v>
      </c>
    </row>
    <row r="101" spans="1:4" x14ac:dyDescent="0.25">
      <c r="A101" s="37" t="s">
        <v>175</v>
      </c>
      <c r="B101" s="38" t="s">
        <v>42</v>
      </c>
      <c r="C101" s="85">
        <f>VLOOKUP(Tabella_Comuni_RER[[#This Row],[Comune]],'RER (PG_6240-2025)'!$E$4:$F$333,2,FALSE)</f>
        <v>10498</v>
      </c>
      <c r="D101" s="39" t="s">
        <v>35</v>
      </c>
    </row>
    <row r="102" spans="1:4" x14ac:dyDescent="0.25">
      <c r="A102" s="37" t="s">
        <v>176</v>
      </c>
      <c r="B102" s="38" t="s">
        <v>34</v>
      </c>
      <c r="C102" s="85">
        <f>VLOOKUP(Tabella_Comuni_RER[[#This Row],[Comune]],'RER (PG_6240-2025)'!$E$4:$F$333,2,FALSE)</f>
        <v>1779</v>
      </c>
      <c r="D102" s="39" t="s">
        <v>33</v>
      </c>
    </row>
    <row r="103" spans="1:4" x14ac:dyDescent="0.25">
      <c r="A103" s="37" t="s">
        <v>177</v>
      </c>
      <c r="B103" s="38" t="s">
        <v>36</v>
      </c>
      <c r="C103" s="85">
        <f>VLOOKUP(Tabella_Comuni_RER[[#This Row],[Comune]],'RER (PG_6240-2025)'!$E$4:$F$333,2,FALSE)</f>
        <v>25319</v>
      </c>
      <c r="D103" s="39" t="s">
        <v>35</v>
      </c>
    </row>
    <row r="104" spans="1:4" x14ac:dyDescent="0.25">
      <c r="A104" s="37" t="s">
        <v>178</v>
      </c>
      <c r="B104" s="38" t="s">
        <v>32</v>
      </c>
      <c r="C104" s="85">
        <f>VLOOKUP(Tabella_Comuni_RER[[#This Row],[Comune]],'RER (PG_6240-2025)'!$E$4:$F$333,2,FALSE)</f>
        <v>520</v>
      </c>
      <c r="D104" s="39" t="s">
        <v>33</v>
      </c>
    </row>
    <row r="105" spans="1:4" x14ac:dyDescent="0.25">
      <c r="A105" s="37" t="s">
        <v>179</v>
      </c>
      <c r="B105" s="38" t="s">
        <v>32</v>
      </c>
      <c r="C105" s="85">
        <f>VLOOKUP(Tabella_Comuni_RER[[#This Row],[Comune]],'RER (PG_6240-2025)'!$E$4:$F$333,2,FALSE)</f>
        <v>4777</v>
      </c>
      <c r="D105" s="39" t="s">
        <v>35</v>
      </c>
    </row>
    <row r="106" spans="1:4" x14ac:dyDescent="0.25">
      <c r="A106" s="37" t="s">
        <v>180</v>
      </c>
      <c r="B106" s="38" t="s">
        <v>37</v>
      </c>
      <c r="C106" s="85">
        <f>VLOOKUP(Tabella_Comuni_RER[[#This Row],[Comune]],'RER (PG_6240-2025)'!$E$4:$F$333,2,FALSE)</f>
        <v>7351</v>
      </c>
      <c r="D106" s="39" t="s">
        <v>35</v>
      </c>
    </row>
    <row r="107" spans="1:4" x14ac:dyDescent="0.25">
      <c r="A107" s="37" t="s">
        <v>181</v>
      </c>
      <c r="B107" s="38" t="s">
        <v>38</v>
      </c>
      <c r="C107" s="85">
        <f>VLOOKUP(Tabella_Comuni_RER[[#This Row],[Comune]],'RER (PG_6240-2025)'!$E$4:$F$333,2,FALSE)</f>
        <v>14161</v>
      </c>
      <c r="D107" s="39" t="s">
        <v>35</v>
      </c>
    </row>
    <row r="108" spans="1:4" x14ac:dyDescent="0.25">
      <c r="A108" s="37" t="s">
        <v>182</v>
      </c>
      <c r="B108" s="38" t="s">
        <v>40</v>
      </c>
      <c r="C108" s="85">
        <f>VLOOKUP(Tabella_Comuni_RER[[#This Row],[Comune]],'RER (PG_6240-2025)'!$E$4:$F$333,2,FALSE)</f>
        <v>1567</v>
      </c>
      <c r="D108" s="39" t="s">
        <v>35</v>
      </c>
    </row>
    <row r="109" spans="1:4" x14ac:dyDescent="0.25">
      <c r="A109" s="37" t="s">
        <v>183</v>
      </c>
      <c r="B109" s="38" t="s">
        <v>38</v>
      </c>
      <c r="C109" s="85">
        <f>VLOOKUP(Tabella_Comuni_RER[[#This Row],[Comune]],'RER (PG_6240-2025)'!$E$4:$F$333,2,FALSE)</f>
        <v>6633</v>
      </c>
      <c r="D109" s="39" t="s">
        <v>35</v>
      </c>
    </row>
    <row r="110" spans="1:4" x14ac:dyDescent="0.25">
      <c r="A110" s="37" t="s">
        <v>184</v>
      </c>
      <c r="B110" s="38" t="s">
        <v>36</v>
      </c>
      <c r="C110" s="85">
        <f>VLOOKUP(Tabella_Comuni_RER[[#This Row],[Comune]],'RER (PG_6240-2025)'!$E$4:$F$333,2,FALSE)</f>
        <v>6851</v>
      </c>
      <c r="D110" s="39" t="s">
        <v>35</v>
      </c>
    </row>
    <row r="111" spans="1:4" x14ac:dyDescent="0.25">
      <c r="A111" s="37" t="s">
        <v>185</v>
      </c>
      <c r="B111" s="38" t="s">
        <v>37</v>
      </c>
      <c r="C111" s="85">
        <f>VLOOKUP(Tabella_Comuni_RER[[#This Row],[Comune]],'RER (PG_6240-2025)'!$E$4:$F$333,2,FALSE)</f>
        <v>58794</v>
      </c>
      <c r="D111" s="39" t="s">
        <v>35</v>
      </c>
    </row>
    <row r="112" spans="1:4" x14ac:dyDescent="0.25">
      <c r="A112" s="37" t="s">
        <v>186</v>
      </c>
      <c r="B112" s="38" t="s">
        <v>41</v>
      </c>
      <c r="C112" s="85">
        <f>VLOOKUP(Tabella_Comuni_RER[[#This Row],[Comune]],'RER (PG_6240-2025)'!$E$4:$F$333,2,FALSE)</f>
        <v>2994</v>
      </c>
      <c r="D112" s="39" t="s">
        <v>33</v>
      </c>
    </row>
    <row r="113" spans="1:4" x14ac:dyDescent="0.25">
      <c r="A113" s="37" t="s">
        <v>187</v>
      </c>
      <c r="B113" s="38" t="s">
        <v>32</v>
      </c>
      <c r="C113" s="85">
        <f>VLOOKUP(Tabella_Comuni_RER[[#This Row],[Comune]],'RER (PG_6240-2025)'!$E$4:$F$333,2,FALSE)</f>
        <v>1049</v>
      </c>
      <c r="D113" s="39" t="s">
        <v>33</v>
      </c>
    </row>
    <row r="114" spans="1:4" x14ac:dyDescent="0.25">
      <c r="A114" s="37" t="s">
        <v>188</v>
      </c>
      <c r="B114" s="38" t="s">
        <v>34</v>
      </c>
      <c r="C114" s="85">
        <f>VLOOKUP(Tabella_Comuni_RER[[#This Row],[Comune]],'RER (PG_6240-2025)'!$E$4:$F$333,2,FALSE)</f>
        <v>9247</v>
      </c>
      <c r="D114" s="39" t="s">
        <v>35</v>
      </c>
    </row>
    <row r="115" spans="1:4" x14ac:dyDescent="0.25">
      <c r="A115" s="37" t="s">
        <v>189</v>
      </c>
      <c r="B115" s="38" t="s">
        <v>39</v>
      </c>
      <c r="C115" s="85">
        <f>VLOOKUP(Tabella_Comuni_RER[[#This Row],[Comune]],'RER (PG_6240-2025)'!$E$4:$F$333,2,FALSE)</f>
        <v>130074</v>
      </c>
      <c r="D115" s="39" t="s">
        <v>35</v>
      </c>
    </row>
    <row r="116" spans="1:4" x14ac:dyDescent="0.25">
      <c r="A116" s="37" t="s">
        <v>190</v>
      </c>
      <c r="B116" s="38" t="s">
        <v>32</v>
      </c>
      <c r="C116" s="85">
        <f>VLOOKUP(Tabella_Comuni_RER[[#This Row],[Comune]],'RER (PG_6240-2025)'!$E$4:$F$333,2,FALSE)</f>
        <v>1105</v>
      </c>
      <c r="D116" s="39" t="s">
        <v>35</v>
      </c>
    </row>
    <row r="117" spans="1:4" x14ac:dyDescent="0.25">
      <c r="A117" s="37" t="s">
        <v>191</v>
      </c>
      <c r="B117" s="38" t="s">
        <v>34</v>
      </c>
      <c r="C117" s="85">
        <f>VLOOKUP(Tabella_Comuni_RER[[#This Row],[Comune]],'RER (PG_6240-2025)'!$E$4:$F$333,2,FALSE)</f>
        <v>27536</v>
      </c>
      <c r="D117" s="39" t="s">
        <v>35</v>
      </c>
    </row>
    <row r="118" spans="1:4" x14ac:dyDescent="0.25">
      <c r="A118" s="37" t="s">
        <v>192</v>
      </c>
      <c r="B118" s="38" t="s">
        <v>41</v>
      </c>
      <c r="C118" s="85">
        <f>VLOOKUP(Tabella_Comuni_RER[[#This Row],[Comune]],'RER (PG_6240-2025)'!$E$4:$F$333,2,FALSE)</f>
        <v>15440</v>
      </c>
      <c r="D118" s="39" t="s">
        <v>35</v>
      </c>
    </row>
    <row r="119" spans="1:4" x14ac:dyDescent="0.25">
      <c r="A119" s="37" t="s">
        <v>193</v>
      </c>
      <c r="B119" s="38" t="s">
        <v>41</v>
      </c>
      <c r="C119" s="85">
        <f>VLOOKUP(Tabella_Comuni_RER[[#This Row],[Comune]],'RER (PG_6240-2025)'!$E$4:$F$333,2,FALSE)</f>
        <v>16754</v>
      </c>
      <c r="D119" s="39" t="s">
        <v>35</v>
      </c>
    </row>
    <row r="120" spans="1:4" x14ac:dyDescent="0.25">
      <c r="A120" s="37" t="s">
        <v>194</v>
      </c>
      <c r="B120" s="38" t="s">
        <v>32</v>
      </c>
      <c r="C120" s="85">
        <f>VLOOKUP(Tabella_Comuni_RER[[#This Row],[Comune]],'RER (PG_6240-2025)'!$E$4:$F$333,2,FALSE)</f>
        <v>14974</v>
      </c>
      <c r="D120" s="39" t="s">
        <v>33</v>
      </c>
    </row>
    <row r="121" spans="1:4" x14ac:dyDescent="0.25">
      <c r="A121" s="37" t="s">
        <v>195</v>
      </c>
      <c r="B121" s="38" t="s">
        <v>39</v>
      </c>
      <c r="C121" s="85">
        <f>VLOOKUP(Tabella_Comuni_RER[[#This Row],[Comune]],'RER (PG_6240-2025)'!$E$4:$F$333,2,FALSE)</f>
        <v>8470</v>
      </c>
      <c r="D121" s="39" t="s">
        <v>33</v>
      </c>
    </row>
    <row r="122" spans="1:4" x14ac:dyDescent="0.25">
      <c r="A122" s="37" t="s">
        <v>196</v>
      </c>
      <c r="B122" s="38" t="s">
        <v>41</v>
      </c>
      <c r="C122" s="85">
        <f>VLOOKUP(Tabella_Comuni_RER[[#This Row],[Comune]],'RER (PG_6240-2025)'!$E$4:$F$333,2,FALSE)</f>
        <v>1195</v>
      </c>
      <c r="D122" s="39" t="s">
        <v>33</v>
      </c>
    </row>
    <row r="123" spans="1:4" x14ac:dyDescent="0.25">
      <c r="A123" s="37" t="s">
        <v>197</v>
      </c>
      <c r="B123" s="38" t="s">
        <v>38</v>
      </c>
      <c r="C123" s="85">
        <f>VLOOKUP(Tabella_Comuni_RER[[#This Row],[Comune]],'RER (PG_6240-2025)'!$E$4:$F$333,2,FALSE)</f>
        <v>1914</v>
      </c>
      <c r="D123" s="39" t="s">
        <v>33</v>
      </c>
    </row>
    <row r="124" spans="1:4" x14ac:dyDescent="0.25">
      <c r="A124" s="37" t="s">
        <v>198</v>
      </c>
      <c r="B124" s="38" t="s">
        <v>34</v>
      </c>
      <c r="C124" s="85">
        <f>VLOOKUP(Tabella_Comuni_RER[[#This Row],[Comune]],'RER (PG_6240-2025)'!$E$4:$F$333,2,FALSE)</f>
        <v>7075</v>
      </c>
      <c r="D124" s="39" t="s">
        <v>35</v>
      </c>
    </row>
    <row r="125" spans="1:4" x14ac:dyDescent="0.25">
      <c r="A125" s="37" t="s">
        <v>199</v>
      </c>
      <c r="B125" s="38" t="s">
        <v>34</v>
      </c>
      <c r="C125" s="85">
        <f>VLOOKUP(Tabella_Comuni_RER[[#This Row],[Comune]],'RER (PG_6240-2025)'!$E$4:$F$333,2,FALSE)</f>
        <v>5568</v>
      </c>
      <c r="D125" s="39" t="s">
        <v>35</v>
      </c>
    </row>
    <row r="126" spans="1:4" x14ac:dyDescent="0.25">
      <c r="A126" s="37" t="s">
        <v>407</v>
      </c>
      <c r="B126" s="38" t="s">
        <v>40</v>
      </c>
      <c r="C126" s="85">
        <f>VLOOKUP(Tabella_Comuni_RER[[#This Row],[Comune]],'RER (PG_6240-2025)'!$E$4:$F$333,2,FALSE)</f>
        <v>117760</v>
      </c>
      <c r="D126" s="39" t="s">
        <v>35</v>
      </c>
    </row>
    <row r="127" spans="1:4" x14ac:dyDescent="0.25">
      <c r="A127" s="37" t="s">
        <v>200</v>
      </c>
      <c r="B127" s="38" t="s">
        <v>40</v>
      </c>
      <c r="C127" s="85">
        <f>VLOOKUP(Tabella_Comuni_RER[[#This Row],[Comune]],'RER (PG_6240-2025)'!$E$4:$F$333,2,FALSE)</f>
        <v>13201</v>
      </c>
      <c r="D127" s="39" t="s">
        <v>35</v>
      </c>
    </row>
    <row r="128" spans="1:4" x14ac:dyDescent="0.25">
      <c r="A128" s="37" t="s">
        <v>201</v>
      </c>
      <c r="B128" s="38" t="s">
        <v>41</v>
      </c>
      <c r="C128" s="85">
        <f>VLOOKUP(Tabella_Comuni_RER[[#This Row],[Comune]],'RER (PG_6240-2025)'!$E$4:$F$333,2,FALSE)</f>
        <v>34562</v>
      </c>
      <c r="D128" s="39" t="s">
        <v>35</v>
      </c>
    </row>
    <row r="129" spans="1:4" x14ac:dyDescent="0.25">
      <c r="A129" s="37" t="s">
        <v>202</v>
      </c>
      <c r="B129" s="38" t="s">
        <v>34</v>
      </c>
      <c r="C129" s="85">
        <f>VLOOKUP(Tabella_Comuni_RER[[#This Row],[Comune]],'RER (PG_6240-2025)'!$E$4:$F$333,2,FALSE)</f>
        <v>6075</v>
      </c>
      <c r="D129" s="39" t="s">
        <v>35</v>
      </c>
    </row>
    <row r="130" spans="1:4" x14ac:dyDescent="0.25">
      <c r="A130" s="37" t="s">
        <v>203</v>
      </c>
      <c r="B130" s="38" t="s">
        <v>41</v>
      </c>
      <c r="C130" s="85">
        <f>VLOOKUP(Tabella_Comuni_RER[[#This Row],[Comune]],'RER (PG_6240-2025)'!$E$4:$F$333,2,FALSE)</f>
        <v>1727</v>
      </c>
      <c r="D130" s="39" t="s">
        <v>33</v>
      </c>
    </row>
    <row r="131" spans="1:4" x14ac:dyDescent="0.25">
      <c r="A131" s="37" t="s">
        <v>204</v>
      </c>
      <c r="B131" s="38" t="s">
        <v>37</v>
      </c>
      <c r="C131" s="85">
        <f>VLOOKUP(Tabella_Comuni_RER[[#This Row],[Comune]],'RER (PG_6240-2025)'!$E$4:$F$333,2,FALSE)</f>
        <v>8207</v>
      </c>
      <c r="D131" s="39" t="s">
        <v>35</v>
      </c>
    </row>
    <row r="132" spans="1:4" x14ac:dyDescent="0.25">
      <c r="A132" s="37" t="s">
        <v>205</v>
      </c>
      <c r="B132" s="38" t="s">
        <v>38</v>
      </c>
      <c r="C132" s="85">
        <f>VLOOKUP(Tabella_Comuni_RER[[#This Row],[Comune]],'RER (PG_6240-2025)'!$E$4:$F$333,2,FALSE)</f>
        <v>4885</v>
      </c>
      <c r="D132" s="39" t="s">
        <v>35</v>
      </c>
    </row>
    <row r="133" spans="1:4" x14ac:dyDescent="0.25">
      <c r="A133" s="37" t="s">
        <v>206</v>
      </c>
      <c r="B133" s="38" t="s">
        <v>40</v>
      </c>
      <c r="C133" s="85">
        <f>VLOOKUP(Tabella_Comuni_RER[[#This Row],[Comune]],'RER (PG_6240-2025)'!$E$4:$F$333,2,FALSE)</f>
        <v>2548</v>
      </c>
      <c r="D133" s="39" t="s">
        <v>35</v>
      </c>
    </row>
    <row r="134" spans="1:4" x14ac:dyDescent="0.25">
      <c r="A134" s="37" t="s">
        <v>207</v>
      </c>
      <c r="B134" s="38" t="s">
        <v>38</v>
      </c>
      <c r="C134" s="85">
        <f>VLOOKUP(Tabella_Comuni_RER[[#This Row],[Comune]],'RER (PG_6240-2025)'!$E$4:$F$333,2,FALSE)</f>
        <v>5675</v>
      </c>
      <c r="D134" s="39" t="s">
        <v>35</v>
      </c>
    </row>
    <row r="135" spans="1:4" x14ac:dyDescent="0.25">
      <c r="A135" s="37" t="s">
        <v>208</v>
      </c>
      <c r="B135" s="38" t="s">
        <v>40</v>
      </c>
      <c r="C135" s="85">
        <f>VLOOKUP(Tabella_Comuni_RER[[#This Row],[Comune]],'RER (PG_6240-2025)'!$E$4:$F$333,2,FALSE)</f>
        <v>10894</v>
      </c>
      <c r="D135" s="39" t="s">
        <v>35</v>
      </c>
    </row>
    <row r="136" spans="1:4" x14ac:dyDescent="0.25">
      <c r="A136" s="37" t="s">
        <v>209</v>
      </c>
      <c r="B136" s="38" t="s">
        <v>36</v>
      </c>
      <c r="C136" s="85">
        <f>VLOOKUP(Tabella_Comuni_RER[[#This Row],[Comune]],'RER (PG_6240-2025)'!$E$4:$F$333,2,FALSE)</f>
        <v>5737</v>
      </c>
      <c r="D136" s="39" t="s">
        <v>33</v>
      </c>
    </row>
    <row r="137" spans="1:4" x14ac:dyDescent="0.25">
      <c r="A137" s="37" t="s">
        <v>210</v>
      </c>
      <c r="B137" s="38" t="s">
        <v>40</v>
      </c>
      <c r="C137" s="85">
        <f>VLOOKUP(Tabella_Comuni_RER[[#This Row],[Comune]],'RER (PG_6240-2025)'!$E$4:$F$333,2,FALSE)</f>
        <v>9388</v>
      </c>
      <c r="D137" s="39" t="s">
        <v>35</v>
      </c>
    </row>
    <row r="138" spans="1:4" x14ac:dyDescent="0.25">
      <c r="A138" s="37" t="s">
        <v>211</v>
      </c>
      <c r="B138" s="38" t="s">
        <v>32</v>
      </c>
      <c r="C138" s="85">
        <f>VLOOKUP(Tabella_Comuni_RER[[#This Row],[Comune]],'RER (PG_6240-2025)'!$E$4:$F$333,2,FALSE)</f>
        <v>2181</v>
      </c>
      <c r="D138" s="39" t="s">
        <v>35</v>
      </c>
    </row>
    <row r="139" spans="1:4" x14ac:dyDescent="0.25">
      <c r="A139" s="37" t="s">
        <v>212</v>
      </c>
      <c r="B139" s="38" t="s">
        <v>42</v>
      </c>
      <c r="C139" s="85">
        <f>VLOOKUP(Tabella_Comuni_RER[[#This Row],[Comune]],'RER (PG_6240-2025)'!$E$4:$F$333,2,FALSE)</f>
        <v>1156</v>
      </c>
      <c r="D139" s="39" t="s">
        <v>35</v>
      </c>
    </row>
    <row r="140" spans="1:4" x14ac:dyDescent="0.25">
      <c r="A140" s="37" t="s">
        <v>213</v>
      </c>
      <c r="B140" s="38" t="s">
        <v>39</v>
      </c>
      <c r="C140" s="85">
        <f>VLOOKUP(Tabella_Comuni_RER[[#This Row],[Comune]],'RER (PG_6240-2025)'!$E$4:$F$333,2,FALSE)</f>
        <v>3409</v>
      </c>
      <c r="D140" s="39" t="s">
        <v>33</v>
      </c>
    </row>
    <row r="141" spans="1:4" x14ac:dyDescent="0.25">
      <c r="A141" s="37" t="s">
        <v>214</v>
      </c>
      <c r="B141" s="38" t="s">
        <v>32</v>
      </c>
      <c r="C141" s="85">
        <f>VLOOKUP(Tabella_Comuni_RER[[#This Row],[Comune]],'RER (PG_6240-2025)'!$E$4:$F$333,2,FALSE)</f>
        <v>5712</v>
      </c>
      <c r="D141" s="39" t="s">
        <v>35</v>
      </c>
    </row>
    <row r="142" spans="1:4" x14ac:dyDescent="0.25">
      <c r="A142" s="37" t="s">
        <v>215</v>
      </c>
      <c r="B142" s="38" t="s">
        <v>32</v>
      </c>
      <c r="C142" s="85">
        <f>VLOOKUP(Tabella_Comuni_RER[[#This Row],[Comune]],'RER (PG_6240-2025)'!$E$4:$F$333,2,FALSE)</f>
        <v>4579</v>
      </c>
      <c r="D142" s="39" t="s">
        <v>33</v>
      </c>
    </row>
    <row r="143" spans="1:4" x14ac:dyDescent="0.25">
      <c r="A143" s="37" t="s">
        <v>216</v>
      </c>
      <c r="B143" s="38" t="s">
        <v>38</v>
      </c>
      <c r="C143" s="85">
        <f>VLOOKUP(Tabella_Comuni_RER[[#This Row],[Comune]],'RER (PG_6240-2025)'!$E$4:$F$333,2,FALSE)</f>
        <v>13082</v>
      </c>
      <c r="D143" s="39" t="s">
        <v>35</v>
      </c>
    </row>
    <row r="144" spans="1:4" x14ac:dyDescent="0.25">
      <c r="A144" s="37" t="s">
        <v>217</v>
      </c>
      <c r="B144" s="38" t="s">
        <v>38</v>
      </c>
      <c r="C144" s="85">
        <f>VLOOKUP(Tabella_Comuni_RER[[#This Row],[Comune]],'RER (PG_6240-2025)'!$E$4:$F$333,2,FALSE)</f>
        <v>3926</v>
      </c>
      <c r="D144" s="39" t="s">
        <v>35</v>
      </c>
    </row>
    <row r="145" spans="1:4" x14ac:dyDescent="0.25">
      <c r="A145" s="37" t="s">
        <v>218</v>
      </c>
      <c r="B145" s="38" t="s">
        <v>32</v>
      </c>
      <c r="C145" s="85">
        <f>VLOOKUP(Tabella_Comuni_RER[[#This Row],[Comune]],'RER (PG_6240-2025)'!$E$4:$F$333,2,FALSE)</f>
        <v>2203</v>
      </c>
      <c r="D145" s="39" t="s">
        <v>33</v>
      </c>
    </row>
    <row r="146" spans="1:4" x14ac:dyDescent="0.25">
      <c r="A146" s="37" t="s">
        <v>219</v>
      </c>
      <c r="B146" s="38" t="s">
        <v>36</v>
      </c>
      <c r="C146" s="85">
        <f>VLOOKUP(Tabella_Comuni_RER[[#This Row],[Comune]],'RER (PG_6240-2025)'!$E$4:$F$333,2,FALSE)</f>
        <v>6375</v>
      </c>
      <c r="D146" s="39" t="s">
        <v>35</v>
      </c>
    </row>
    <row r="147" spans="1:4" x14ac:dyDescent="0.25">
      <c r="A147" s="37" t="s">
        <v>220</v>
      </c>
      <c r="B147" s="38" t="s">
        <v>36</v>
      </c>
      <c r="C147" s="85">
        <f>VLOOKUP(Tabella_Comuni_RER[[#This Row],[Comune]],'RER (PG_6240-2025)'!$E$4:$F$333,2,FALSE)</f>
        <v>14660</v>
      </c>
      <c r="D147" s="39" t="s">
        <v>35</v>
      </c>
    </row>
    <row r="148" spans="1:4" x14ac:dyDescent="0.25">
      <c r="A148" s="37" t="s">
        <v>221</v>
      </c>
      <c r="B148" s="38" t="s">
        <v>41</v>
      </c>
      <c r="C148" s="85">
        <f>VLOOKUP(Tabella_Comuni_RER[[#This Row],[Comune]],'RER (PG_6240-2025)'!$E$4:$F$333,2,FALSE)</f>
        <v>4235</v>
      </c>
      <c r="D148" s="39" t="s">
        <v>35</v>
      </c>
    </row>
    <row r="149" spans="1:4" x14ac:dyDescent="0.25">
      <c r="A149" s="37" t="s">
        <v>222</v>
      </c>
      <c r="B149" s="38" t="s">
        <v>38</v>
      </c>
      <c r="C149" s="85">
        <f>VLOOKUP(Tabella_Comuni_RER[[#This Row],[Comune]],'RER (PG_6240-2025)'!$E$4:$F$333,2,FALSE)</f>
        <v>69625</v>
      </c>
      <c r="D149" s="39" t="s">
        <v>35</v>
      </c>
    </row>
    <row r="150" spans="1:4" x14ac:dyDescent="0.25">
      <c r="A150" s="37" t="s">
        <v>223</v>
      </c>
      <c r="B150" s="38" t="s">
        <v>39</v>
      </c>
      <c r="C150" s="85">
        <f>VLOOKUP(Tabella_Comuni_RER[[#This Row],[Comune]],'RER (PG_6240-2025)'!$E$4:$F$333,2,FALSE)</f>
        <v>2639</v>
      </c>
      <c r="D150" s="39" t="s">
        <v>33</v>
      </c>
    </row>
    <row r="151" spans="1:4" x14ac:dyDescent="0.25">
      <c r="A151" s="37" t="s">
        <v>224</v>
      </c>
      <c r="B151" s="38" t="s">
        <v>39</v>
      </c>
      <c r="C151" s="85">
        <f>VLOOKUP(Tabella_Comuni_RER[[#This Row],[Comune]],'RER (PG_6240-2025)'!$E$4:$F$333,2,FALSE)</f>
        <v>4656</v>
      </c>
      <c r="D151" s="39" t="s">
        <v>33</v>
      </c>
    </row>
    <row r="152" spans="1:4" x14ac:dyDescent="0.25">
      <c r="A152" s="37" t="s">
        <v>225</v>
      </c>
      <c r="B152" s="38" t="s">
        <v>41</v>
      </c>
      <c r="C152" s="85">
        <f>VLOOKUP(Tabella_Comuni_RER[[#This Row],[Comune]],'RER (PG_6240-2025)'!$E$4:$F$333,2,FALSE)</f>
        <v>2652</v>
      </c>
      <c r="D152" s="39" t="s">
        <v>33</v>
      </c>
    </row>
    <row r="153" spans="1:4" x14ac:dyDescent="0.25">
      <c r="A153" s="37" t="s">
        <v>226</v>
      </c>
      <c r="B153" s="38" t="s">
        <v>34</v>
      </c>
      <c r="C153" s="85">
        <f>VLOOKUP(Tabella_Comuni_RER[[#This Row],[Comune]],'RER (PG_6240-2025)'!$E$4:$F$333,2,FALSE)</f>
        <v>10988</v>
      </c>
      <c r="D153" s="39" t="s">
        <v>33</v>
      </c>
    </row>
    <row r="154" spans="1:4" x14ac:dyDescent="0.25">
      <c r="A154" s="37" t="s">
        <v>227</v>
      </c>
      <c r="B154" s="38" t="s">
        <v>34</v>
      </c>
      <c r="C154" s="85">
        <f>VLOOKUP(Tabella_Comuni_RER[[#This Row],[Comune]],'RER (PG_6240-2025)'!$E$4:$F$333,2,FALSE)</f>
        <v>5128</v>
      </c>
      <c r="D154" s="39" t="s">
        <v>35</v>
      </c>
    </row>
    <row r="155" spans="1:4" x14ac:dyDescent="0.25">
      <c r="A155" s="37" t="s">
        <v>228</v>
      </c>
      <c r="B155" s="38" t="s">
        <v>38</v>
      </c>
      <c r="C155" s="85">
        <f>VLOOKUP(Tabella_Comuni_RER[[#This Row],[Comune]],'RER (PG_6240-2025)'!$E$4:$F$333,2,FALSE)</f>
        <v>2287</v>
      </c>
      <c r="D155" s="39" t="s">
        <v>35</v>
      </c>
    </row>
    <row r="156" spans="1:4" x14ac:dyDescent="0.25">
      <c r="A156" s="37" t="s">
        <v>229</v>
      </c>
      <c r="B156" s="38" t="s">
        <v>38</v>
      </c>
      <c r="C156" s="85">
        <f>VLOOKUP(Tabella_Comuni_RER[[#This Row],[Comune]],'RER (PG_6240-2025)'!$E$4:$F$333,2,FALSE)</f>
        <v>4534</v>
      </c>
      <c r="D156" s="39" t="s">
        <v>35</v>
      </c>
    </row>
    <row r="157" spans="1:4" x14ac:dyDescent="0.25">
      <c r="A157" s="37" t="s">
        <v>230</v>
      </c>
      <c r="B157" s="38" t="s">
        <v>40</v>
      </c>
      <c r="C157" s="85">
        <f>VLOOKUP(Tabella_Comuni_RER[[#This Row],[Comune]],'RER (PG_6240-2025)'!$E$4:$F$333,2,FALSE)</f>
        <v>7259</v>
      </c>
      <c r="D157" s="39" t="s">
        <v>35</v>
      </c>
    </row>
    <row r="158" spans="1:4" x14ac:dyDescent="0.25">
      <c r="A158" s="37" t="s">
        <v>231</v>
      </c>
      <c r="B158" s="38" t="s">
        <v>32</v>
      </c>
      <c r="C158" s="85">
        <f>VLOOKUP(Tabella_Comuni_RER[[#This Row],[Comune]],'RER (PG_6240-2025)'!$E$4:$F$333,2,FALSE)</f>
        <v>3966</v>
      </c>
      <c r="D158" s="39" t="s">
        <v>33</v>
      </c>
    </row>
    <row r="159" spans="1:4" x14ac:dyDescent="0.25">
      <c r="A159" s="37" t="s">
        <v>232</v>
      </c>
      <c r="B159" s="38" t="s">
        <v>37</v>
      </c>
      <c r="C159" s="85">
        <f>VLOOKUP(Tabella_Comuni_RER[[#This Row],[Comune]],'RER (PG_6240-2025)'!$E$4:$F$333,2,FALSE)</f>
        <v>32390</v>
      </c>
      <c r="D159" s="39" t="s">
        <v>35</v>
      </c>
    </row>
    <row r="160" spans="1:4" x14ac:dyDescent="0.25">
      <c r="A160" s="37" t="s">
        <v>233</v>
      </c>
      <c r="B160" s="38" t="s">
        <v>36</v>
      </c>
      <c r="C160" s="85">
        <f>VLOOKUP(Tabella_Comuni_RER[[#This Row],[Comune]],'RER (PG_6240-2025)'!$E$4:$F$333,2,FALSE)</f>
        <v>8600</v>
      </c>
      <c r="D160" s="39" t="s">
        <v>35</v>
      </c>
    </row>
    <row r="161" spans="1:4" x14ac:dyDescent="0.25">
      <c r="A161" s="37" t="s">
        <v>234</v>
      </c>
      <c r="B161" s="38" t="s">
        <v>42</v>
      </c>
      <c r="C161" s="85">
        <f>VLOOKUP(Tabella_Comuni_RER[[#This Row],[Comune]],'RER (PG_6240-2025)'!$E$4:$F$333,2,FALSE)</f>
        <v>798</v>
      </c>
      <c r="D161" s="39" t="s">
        <v>35</v>
      </c>
    </row>
    <row r="162" spans="1:4" x14ac:dyDescent="0.25">
      <c r="A162" s="37" t="s">
        <v>235</v>
      </c>
      <c r="B162" s="38" t="s">
        <v>38</v>
      </c>
      <c r="C162" s="85">
        <f>VLOOKUP(Tabella_Comuni_RER[[#This Row],[Comune]],'RER (PG_6240-2025)'!$E$4:$F$333,2,FALSE)</f>
        <v>9391</v>
      </c>
      <c r="D162" s="39" t="s">
        <v>35</v>
      </c>
    </row>
    <row r="163" spans="1:4" x14ac:dyDescent="0.25">
      <c r="A163" s="37" t="s">
        <v>236</v>
      </c>
      <c r="B163" s="38" t="s">
        <v>41</v>
      </c>
      <c r="C163" s="85">
        <f>VLOOKUP(Tabella_Comuni_RER[[#This Row],[Comune]],'RER (PG_6240-2025)'!$E$4:$F$333,2,FALSE)</f>
        <v>17369</v>
      </c>
      <c r="D163" s="39" t="s">
        <v>35</v>
      </c>
    </row>
    <row r="164" spans="1:4" x14ac:dyDescent="0.25">
      <c r="A164" s="37" t="s">
        <v>237</v>
      </c>
      <c r="B164" s="38" t="s">
        <v>41</v>
      </c>
      <c r="C164" s="85">
        <f>VLOOKUP(Tabella_Comuni_RER[[#This Row],[Comune]],'RER (PG_6240-2025)'!$E$4:$F$333,2,FALSE)</f>
        <v>5289</v>
      </c>
      <c r="D164" s="39" t="s">
        <v>35</v>
      </c>
    </row>
    <row r="165" spans="1:4" x14ac:dyDescent="0.25">
      <c r="A165" s="37" t="s">
        <v>238</v>
      </c>
      <c r="B165" s="38" t="s">
        <v>38</v>
      </c>
      <c r="C165" s="85">
        <f>VLOOKUP(Tabella_Comuni_RER[[#This Row],[Comune]],'RER (PG_6240-2025)'!$E$4:$F$333,2,FALSE)</f>
        <v>6962</v>
      </c>
      <c r="D165" s="39" t="s">
        <v>35</v>
      </c>
    </row>
    <row r="166" spans="1:4" x14ac:dyDescent="0.25">
      <c r="A166" s="37" t="s">
        <v>239</v>
      </c>
      <c r="B166" s="38" t="s">
        <v>39</v>
      </c>
      <c r="C166" s="85">
        <f>VLOOKUP(Tabella_Comuni_RER[[#This Row],[Comune]],'RER (PG_6240-2025)'!$E$4:$F$333,2,FALSE)</f>
        <v>2271</v>
      </c>
      <c r="D166" s="39" t="s">
        <v>35</v>
      </c>
    </row>
    <row r="167" spans="1:4" x14ac:dyDescent="0.25">
      <c r="A167" s="37" t="s">
        <v>240</v>
      </c>
      <c r="B167" s="38" t="s">
        <v>37</v>
      </c>
      <c r="C167" s="85">
        <f>VLOOKUP(Tabella_Comuni_RER[[#This Row],[Comune]],'RER (PG_6240-2025)'!$E$4:$F$333,2,FALSE)</f>
        <v>10842</v>
      </c>
      <c r="D167" s="39" t="s">
        <v>35</v>
      </c>
    </row>
    <row r="168" spans="1:4" x14ac:dyDescent="0.25">
      <c r="A168" s="37" t="s">
        <v>241</v>
      </c>
      <c r="B168" s="38" t="s">
        <v>34</v>
      </c>
      <c r="C168" s="85">
        <f>VLOOKUP(Tabella_Comuni_RER[[#This Row],[Comune]],'RER (PG_6240-2025)'!$E$4:$F$333,2,FALSE)</f>
        <v>10826</v>
      </c>
      <c r="D168" s="39" t="s">
        <v>35</v>
      </c>
    </row>
    <row r="169" spans="1:4" x14ac:dyDescent="0.25">
      <c r="A169" s="37" t="s">
        <v>242</v>
      </c>
      <c r="B169" s="38" t="s">
        <v>38</v>
      </c>
      <c r="C169" s="85">
        <f>VLOOKUP(Tabella_Comuni_RER[[#This Row],[Comune]],'RER (PG_6240-2025)'!$E$4:$F$333,2,FALSE)</f>
        <v>16909</v>
      </c>
      <c r="D169" s="39" t="s">
        <v>35</v>
      </c>
    </row>
    <row r="170" spans="1:4" x14ac:dyDescent="0.25">
      <c r="A170" s="37" t="s">
        <v>243</v>
      </c>
      <c r="B170" s="38" t="s">
        <v>41</v>
      </c>
      <c r="C170" s="85">
        <f>VLOOKUP(Tabella_Comuni_RER[[#This Row],[Comune]],'RER (PG_6240-2025)'!$E$4:$F$333,2,FALSE)</f>
        <v>6494</v>
      </c>
      <c r="D170" s="39" t="s">
        <v>35</v>
      </c>
    </row>
    <row r="171" spans="1:4" x14ac:dyDescent="0.25">
      <c r="A171" s="37" t="s">
        <v>244</v>
      </c>
      <c r="B171" s="38" t="s">
        <v>40</v>
      </c>
      <c r="C171" s="85">
        <f>VLOOKUP(Tabella_Comuni_RER[[#This Row],[Comune]],'RER (PG_6240-2025)'!$E$4:$F$333,2,FALSE)</f>
        <v>9976</v>
      </c>
      <c r="D171" s="39" t="s">
        <v>35</v>
      </c>
    </row>
    <row r="172" spans="1:4" x14ac:dyDescent="0.25">
      <c r="A172" s="37" t="s">
        <v>245</v>
      </c>
      <c r="B172" s="38" t="s">
        <v>40</v>
      </c>
      <c r="C172" s="85">
        <f>VLOOKUP(Tabella_Comuni_RER[[#This Row],[Comune]],'RER (PG_6240-2025)'!$E$4:$F$333,2,FALSE)</f>
        <v>6842</v>
      </c>
      <c r="D172" s="39" t="s">
        <v>35</v>
      </c>
    </row>
    <row r="173" spans="1:4" x14ac:dyDescent="0.25">
      <c r="A173" s="37" t="s">
        <v>246</v>
      </c>
      <c r="B173" s="38" t="s">
        <v>39</v>
      </c>
      <c r="C173" s="85">
        <f>VLOOKUP(Tabella_Comuni_RER[[#This Row],[Comune]],'RER (PG_6240-2025)'!$E$4:$F$333,2,FALSE)</f>
        <v>6362</v>
      </c>
      <c r="D173" s="39" t="s">
        <v>33</v>
      </c>
    </row>
    <row r="174" spans="1:4" x14ac:dyDescent="0.25">
      <c r="A174" s="37" t="s">
        <v>247</v>
      </c>
      <c r="B174" s="38" t="s">
        <v>38</v>
      </c>
      <c r="C174" s="85">
        <f>VLOOKUP(Tabella_Comuni_RER[[#This Row],[Comune]],'RER (PG_6240-2025)'!$E$4:$F$333,2,FALSE)</f>
        <v>9003</v>
      </c>
      <c r="D174" s="39" t="s">
        <v>35</v>
      </c>
    </row>
    <row r="175" spans="1:4" x14ac:dyDescent="0.25">
      <c r="A175" s="37" t="s">
        <v>248</v>
      </c>
      <c r="B175" s="38" t="s">
        <v>41</v>
      </c>
      <c r="C175" s="85">
        <f>VLOOKUP(Tabella_Comuni_RER[[#This Row],[Comune]],'RER (PG_6240-2025)'!$E$4:$F$333,2,FALSE)</f>
        <v>24670</v>
      </c>
      <c r="D175" s="39" t="s">
        <v>35</v>
      </c>
    </row>
    <row r="176" spans="1:4" x14ac:dyDescent="0.25">
      <c r="A176" s="37" t="s">
        <v>249</v>
      </c>
      <c r="B176" s="38" t="s">
        <v>42</v>
      </c>
      <c r="C176" s="85">
        <f>VLOOKUP(Tabella_Comuni_RER[[#This Row],[Comune]],'RER (PG_6240-2025)'!$E$4:$F$333,2,FALSE)</f>
        <v>14240</v>
      </c>
      <c r="D176" s="39" t="s">
        <v>35</v>
      </c>
    </row>
    <row r="177" spans="1:4" x14ac:dyDescent="0.25">
      <c r="A177" s="37" t="s">
        <v>250</v>
      </c>
      <c r="B177" s="38" t="s">
        <v>41</v>
      </c>
      <c r="C177" s="85">
        <f>VLOOKUP(Tabella_Comuni_RER[[#This Row],[Comune]],'RER (PG_6240-2025)'!$E$4:$F$333,2,FALSE)</f>
        <v>184139</v>
      </c>
      <c r="D177" s="39" t="s">
        <v>35</v>
      </c>
    </row>
    <row r="178" spans="1:4" x14ac:dyDescent="0.25">
      <c r="A178" s="37" t="s">
        <v>251</v>
      </c>
      <c r="B178" s="38" t="s">
        <v>40</v>
      </c>
      <c r="C178" s="85">
        <f>VLOOKUP(Tabella_Comuni_RER[[#This Row],[Comune]],'RER (PG_6240-2025)'!$E$4:$F$333,2,FALSE)</f>
        <v>4323</v>
      </c>
      <c r="D178" s="39" t="s">
        <v>35</v>
      </c>
    </row>
    <row r="179" spans="1:4" x14ac:dyDescent="0.25">
      <c r="A179" s="37" t="s">
        <v>252</v>
      </c>
      <c r="B179" s="38" t="s">
        <v>38</v>
      </c>
      <c r="C179" s="85">
        <f>VLOOKUP(Tabella_Comuni_RER[[#This Row],[Comune]],'RER (PG_6240-2025)'!$E$4:$F$333,2,FALSE)</f>
        <v>15857</v>
      </c>
      <c r="D179" s="39" t="s">
        <v>33</v>
      </c>
    </row>
    <row r="180" spans="1:4" x14ac:dyDescent="0.25">
      <c r="A180" s="37" t="s">
        <v>253</v>
      </c>
      <c r="B180" s="38" t="s">
        <v>34</v>
      </c>
      <c r="C180" s="85">
        <f>VLOOKUP(Tabella_Comuni_RER[[#This Row],[Comune]],'RER (PG_6240-2025)'!$E$4:$F$333,2,FALSE)</f>
        <v>827</v>
      </c>
      <c r="D180" s="39" t="s">
        <v>33</v>
      </c>
    </row>
    <row r="181" spans="1:4" x14ac:dyDescent="0.25">
      <c r="A181" s="37" t="s">
        <v>254</v>
      </c>
      <c r="B181" s="38" t="s">
        <v>42</v>
      </c>
      <c r="C181" s="85">
        <f>VLOOKUP(Tabella_Comuni_RER[[#This Row],[Comune]],'RER (PG_6240-2025)'!$E$4:$F$333,2,FALSE)</f>
        <v>1353</v>
      </c>
      <c r="D181" s="39" t="s">
        <v>33</v>
      </c>
    </row>
    <row r="182" spans="1:4" x14ac:dyDescent="0.25">
      <c r="A182" s="37" t="s">
        <v>255</v>
      </c>
      <c r="B182" s="38" t="s">
        <v>38</v>
      </c>
      <c r="C182" s="85">
        <f>VLOOKUP(Tabella_Comuni_RER[[#This Row],[Comune]],'RER (PG_6240-2025)'!$E$4:$F$333,2,FALSE)</f>
        <v>3917</v>
      </c>
      <c r="D182" s="39" t="s">
        <v>35</v>
      </c>
    </row>
    <row r="183" spans="1:4" x14ac:dyDescent="0.25">
      <c r="A183" s="37" t="s">
        <v>256</v>
      </c>
      <c r="B183" s="38" t="s">
        <v>38</v>
      </c>
      <c r="C183" s="85">
        <f>VLOOKUP(Tabella_Comuni_RER[[#This Row],[Comune]],'RER (PG_6240-2025)'!$E$4:$F$333,2,FALSE)</f>
        <v>10856</v>
      </c>
      <c r="D183" s="39" t="s">
        <v>35</v>
      </c>
    </row>
    <row r="184" spans="1:4" x14ac:dyDescent="0.25">
      <c r="A184" s="37" t="s">
        <v>257</v>
      </c>
      <c r="B184" s="38" t="s">
        <v>36</v>
      </c>
      <c r="C184" s="85">
        <f>VLOOKUP(Tabella_Comuni_RER[[#This Row],[Comune]],'RER (PG_6240-2025)'!$E$4:$F$333,2,FALSE)</f>
        <v>10481</v>
      </c>
      <c r="D184" s="39" t="s">
        <v>35</v>
      </c>
    </row>
    <row r="185" spans="1:4" x14ac:dyDescent="0.25">
      <c r="A185" s="37" t="s">
        <v>258</v>
      </c>
      <c r="B185" s="38" t="s">
        <v>34</v>
      </c>
      <c r="C185" s="85">
        <f>VLOOKUP(Tabella_Comuni_RER[[#This Row],[Comune]],'RER (PG_6240-2025)'!$E$4:$F$333,2,FALSE)</f>
        <v>11414</v>
      </c>
      <c r="D185" s="39" t="s">
        <v>35</v>
      </c>
    </row>
    <row r="186" spans="1:4" x14ac:dyDescent="0.25">
      <c r="A186" s="37" t="s">
        <v>259</v>
      </c>
      <c r="B186" s="38" t="s">
        <v>42</v>
      </c>
      <c r="C186" s="85">
        <f>VLOOKUP(Tabella_Comuni_RER[[#This Row],[Comune]],'RER (PG_6240-2025)'!$E$4:$F$333,2,FALSE)</f>
        <v>1049</v>
      </c>
      <c r="D186" s="39" t="s">
        <v>35</v>
      </c>
    </row>
    <row r="187" spans="1:4" x14ac:dyDescent="0.25">
      <c r="A187" s="37" t="s">
        <v>260</v>
      </c>
      <c r="B187" s="38" t="s">
        <v>41</v>
      </c>
      <c r="C187" s="85">
        <f>VLOOKUP(Tabella_Comuni_RER[[#This Row],[Comune]],'RER (PG_6240-2025)'!$E$4:$F$333,2,FALSE)</f>
        <v>966</v>
      </c>
      <c r="D187" s="39" t="s">
        <v>33</v>
      </c>
    </row>
    <row r="188" spans="1:4" x14ac:dyDescent="0.25">
      <c r="A188" s="37" t="s">
        <v>261</v>
      </c>
      <c r="B188" s="38" t="s">
        <v>42</v>
      </c>
      <c r="C188" s="85">
        <f>VLOOKUP(Tabella_Comuni_RER[[#This Row],[Comune]],'RER (PG_6240-2025)'!$E$4:$F$333,2,FALSE)</f>
        <v>2314</v>
      </c>
      <c r="D188" s="39" t="s">
        <v>35</v>
      </c>
    </row>
    <row r="189" spans="1:4" x14ac:dyDescent="0.25">
      <c r="A189" s="37" t="s">
        <v>262</v>
      </c>
      <c r="B189" s="38" t="s">
        <v>41</v>
      </c>
      <c r="C189" s="85">
        <f>VLOOKUP(Tabella_Comuni_RER[[#This Row],[Comune]],'RER (PG_6240-2025)'!$E$4:$F$333,2,FALSE)</f>
        <v>2131</v>
      </c>
      <c r="D189" s="39" t="s">
        <v>33</v>
      </c>
    </row>
    <row r="190" spans="1:4" x14ac:dyDescent="0.25">
      <c r="A190" s="37" t="s">
        <v>263</v>
      </c>
      <c r="B190" s="38" t="s">
        <v>42</v>
      </c>
      <c r="C190" s="85">
        <f>VLOOKUP(Tabella_Comuni_RER[[#This Row],[Comune]],'RER (PG_6240-2025)'!$E$4:$F$333,2,FALSE)</f>
        <v>996</v>
      </c>
      <c r="D190" s="39" t="s">
        <v>33</v>
      </c>
    </row>
    <row r="191" spans="1:4" x14ac:dyDescent="0.25">
      <c r="A191" s="37" t="s">
        <v>264</v>
      </c>
      <c r="B191" s="38" t="s">
        <v>38</v>
      </c>
      <c r="C191" s="85">
        <f>VLOOKUP(Tabella_Comuni_RER[[#This Row],[Comune]],'RER (PG_6240-2025)'!$E$4:$F$333,2,FALSE)</f>
        <v>6173</v>
      </c>
      <c r="D191" s="39" t="s">
        <v>43</v>
      </c>
    </row>
    <row r="192" spans="1:4" x14ac:dyDescent="0.25">
      <c r="A192" s="37" t="s">
        <v>265</v>
      </c>
      <c r="B192" s="38" t="s">
        <v>42</v>
      </c>
      <c r="C192" s="85" t="e">
        <f>VLOOKUP(Tabella_Comuni_RER[[#This Row],[Comune]],'RER (PG_6240-2025)'!$E$4:$F$333,2,FALSE)</f>
        <v>#N/A</v>
      </c>
      <c r="D192" s="39" t="s">
        <v>35</v>
      </c>
    </row>
    <row r="193" spans="1:4" x14ac:dyDescent="0.25">
      <c r="A193" s="37" t="s">
        <v>266</v>
      </c>
      <c r="B193" s="38" t="s">
        <v>41</v>
      </c>
      <c r="C193" s="85">
        <f>VLOOKUP(Tabella_Comuni_RER[[#This Row],[Comune]],'RER (PG_6240-2025)'!$E$4:$F$333,2,FALSE)</f>
        <v>3393</v>
      </c>
      <c r="D193" s="39" t="s">
        <v>35</v>
      </c>
    </row>
    <row r="194" spans="1:4" x14ac:dyDescent="0.25">
      <c r="A194" s="37" t="s">
        <v>267</v>
      </c>
      <c r="B194" s="38" t="s">
        <v>40</v>
      </c>
      <c r="C194" s="85">
        <f>VLOOKUP(Tabella_Comuni_RER[[#This Row],[Comune]],'RER (PG_6240-2025)'!$E$4:$F$333,2,FALSE)</f>
        <v>1707</v>
      </c>
      <c r="D194" s="39" t="s">
        <v>35</v>
      </c>
    </row>
    <row r="195" spans="1:4" x14ac:dyDescent="0.25">
      <c r="A195" s="37" t="s">
        <v>268</v>
      </c>
      <c r="B195" s="38" t="s">
        <v>32</v>
      </c>
      <c r="C195" s="85">
        <f>VLOOKUP(Tabella_Comuni_RER[[#This Row],[Comune]],'RER (PG_6240-2025)'!$E$4:$F$333,2,FALSE)</f>
        <v>5170</v>
      </c>
      <c r="D195" s="39" t="s">
        <v>33</v>
      </c>
    </row>
    <row r="196" spans="1:4" x14ac:dyDescent="0.25">
      <c r="A196" s="37" t="s">
        <v>269</v>
      </c>
      <c r="B196" s="38" t="s">
        <v>38</v>
      </c>
      <c r="C196" s="85">
        <f>VLOOKUP(Tabella_Comuni_RER[[#This Row],[Comune]],'RER (PG_6240-2025)'!$E$4:$F$333,2,FALSE)</f>
        <v>6426</v>
      </c>
      <c r="D196" s="39" t="s">
        <v>35</v>
      </c>
    </row>
    <row r="197" spans="1:4" x14ac:dyDescent="0.25">
      <c r="A197" s="37" t="s">
        <v>270</v>
      </c>
      <c r="B197" s="38" t="s">
        <v>42</v>
      </c>
      <c r="C197" s="85">
        <f>VLOOKUP(Tabella_Comuni_RER[[#This Row],[Comune]],'RER (PG_6240-2025)'!$E$4:$F$333,2,FALSE)</f>
        <v>7253</v>
      </c>
      <c r="D197" s="39" t="s">
        <v>35</v>
      </c>
    </row>
    <row r="198" spans="1:4" x14ac:dyDescent="0.25">
      <c r="A198" s="37" t="s">
        <v>271</v>
      </c>
      <c r="B198" s="38" t="s">
        <v>38</v>
      </c>
      <c r="C198" s="85">
        <f>VLOOKUP(Tabella_Comuni_RER[[#This Row],[Comune]],'RER (PG_6240-2025)'!$E$4:$F$333,2,FALSE)</f>
        <v>4647</v>
      </c>
      <c r="D198" s="39" t="s">
        <v>35</v>
      </c>
    </row>
    <row r="199" spans="1:4" x14ac:dyDescent="0.25">
      <c r="A199" s="37" t="s">
        <v>272</v>
      </c>
      <c r="B199" s="38" t="s">
        <v>32</v>
      </c>
      <c r="C199" s="85">
        <f>VLOOKUP(Tabella_Comuni_RER[[#This Row],[Comune]],'RER (PG_6240-2025)'!$E$4:$F$333,2,FALSE)</f>
        <v>849</v>
      </c>
      <c r="D199" s="39" t="s">
        <v>35</v>
      </c>
    </row>
    <row r="200" spans="1:4" x14ac:dyDescent="0.25">
      <c r="A200" s="37" t="s">
        <v>273</v>
      </c>
      <c r="B200" s="38" t="s">
        <v>34</v>
      </c>
      <c r="C200" s="85">
        <f>VLOOKUP(Tabella_Comuni_RER[[#This Row],[Comune]],'RER (PG_6240-2025)'!$E$4:$F$333,2,FALSE)</f>
        <v>3479</v>
      </c>
      <c r="D200" s="39" t="s">
        <v>35</v>
      </c>
    </row>
    <row r="201" spans="1:4" x14ac:dyDescent="0.25">
      <c r="A201" s="37" t="s">
        <v>274</v>
      </c>
      <c r="B201" s="38" t="s">
        <v>34</v>
      </c>
      <c r="C201" s="85">
        <f>VLOOKUP(Tabella_Comuni_RER[[#This Row],[Comune]],'RER (PG_6240-2025)'!$E$4:$F$333,2,FALSE)</f>
        <v>13357</v>
      </c>
      <c r="D201" s="39" t="s">
        <v>35</v>
      </c>
    </row>
    <row r="202" spans="1:4" x14ac:dyDescent="0.25">
      <c r="A202" s="37" t="s">
        <v>275</v>
      </c>
      <c r="B202" s="38" t="s">
        <v>41</v>
      </c>
      <c r="C202" s="85">
        <f>VLOOKUP(Tabella_Comuni_RER[[#This Row],[Comune]],'RER (PG_6240-2025)'!$E$4:$F$333,2,FALSE)</f>
        <v>16326</v>
      </c>
      <c r="D202" s="39" t="s">
        <v>35</v>
      </c>
    </row>
    <row r="203" spans="1:4" x14ac:dyDescent="0.25">
      <c r="A203" s="37" t="s">
        <v>276</v>
      </c>
      <c r="B203" s="38" t="s">
        <v>42</v>
      </c>
      <c r="C203" s="85">
        <f>VLOOKUP(Tabella_Comuni_RER[[#This Row],[Comune]],'RER (PG_6240-2025)'!$E$4:$F$333,2,FALSE)</f>
        <v>7016</v>
      </c>
      <c r="D203" s="39" t="s">
        <v>35</v>
      </c>
    </row>
    <row r="204" spans="1:4" x14ac:dyDescent="0.25">
      <c r="A204" s="37" t="s">
        <v>277</v>
      </c>
      <c r="B204" s="38" t="s">
        <v>36</v>
      </c>
      <c r="C204" s="85">
        <f>VLOOKUP(Tabella_Comuni_RER[[#This Row],[Comune]],'RER (PG_6240-2025)'!$E$4:$F$333,2,FALSE)</f>
        <v>13313</v>
      </c>
      <c r="D204" s="39" t="s">
        <v>35</v>
      </c>
    </row>
    <row r="205" spans="1:4" x14ac:dyDescent="0.25">
      <c r="A205" s="37" t="s">
        <v>278</v>
      </c>
      <c r="B205" s="38" t="s">
        <v>41</v>
      </c>
      <c r="C205" s="85">
        <f>VLOOKUP(Tabella_Comuni_RER[[#This Row],[Comune]],'RER (PG_6240-2025)'!$E$4:$F$333,2,FALSE)</f>
        <v>10361</v>
      </c>
      <c r="D205" s="39" t="s">
        <v>35</v>
      </c>
    </row>
    <row r="206" spans="1:4" x14ac:dyDescent="0.25">
      <c r="A206" s="37" t="s">
        <v>279</v>
      </c>
      <c r="B206" s="38" t="s">
        <v>39</v>
      </c>
      <c r="C206" s="85">
        <f>VLOOKUP(Tabella_Comuni_RER[[#This Row],[Comune]],'RER (PG_6240-2025)'!$E$4:$F$333,2,FALSE)</f>
        <v>5589</v>
      </c>
      <c r="D206" s="39" t="s">
        <v>33</v>
      </c>
    </row>
    <row r="207" spans="1:4" x14ac:dyDescent="0.25">
      <c r="A207" s="37" t="s">
        <v>280</v>
      </c>
      <c r="B207" s="38" t="s">
        <v>32</v>
      </c>
      <c r="C207" s="85">
        <f>VLOOKUP(Tabella_Comuni_RER[[#This Row],[Comune]],'RER (PG_6240-2025)'!$E$4:$F$333,2,FALSE)</f>
        <v>398</v>
      </c>
      <c r="D207" s="39" t="s">
        <v>35</v>
      </c>
    </row>
    <row r="208" spans="1:4" x14ac:dyDescent="0.25">
      <c r="A208" s="37" t="s">
        <v>281</v>
      </c>
      <c r="B208" s="38" t="s">
        <v>38</v>
      </c>
      <c r="C208" s="85">
        <f>VLOOKUP(Tabella_Comuni_RER[[#This Row],[Comune]],'RER (PG_6240-2025)'!$E$4:$F$333,2,FALSE)</f>
        <v>14319</v>
      </c>
      <c r="D208" s="39" t="s">
        <v>35</v>
      </c>
    </row>
    <row r="209" spans="1:4" x14ac:dyDescent="0.25">
      <c r="A209" s="37" t="s">
        <v>282</v>
      </c>
      <c r="B209" s="38" t="s">
        <v>41</v>
      </c>
      <c r="C209" s="85">
        <f>VLOOKUP(Tabella_Comuni_RER[[#This Row],[Comune]],'RER (PG_6240-2025)'!$E$4:$F$333,2,FALSE)</f>
        <v>2048</v>
      </c>
      <c r="D209" s="39" t="s">
        <v>33</v>
      </c>
    </row>
    <row r="210" spans="1:4" x14ac:dyDescent="0.25">
      <c r="A210" s="37" t="s">
        <v>283</v>
      </c>
      <c r="B210" s="38" t="s">
        <v>34</v>
      </c>
      <c r="C210" s="85">
        <f>VLOOKUP(Tabella_Comuni_RER[[#This Row],[Comune]],'RER (PG_6240-2025)'!$E$4:$F$333,2,FALSE)</f>
        <v>1008</v>
      </c>
      <c r="D210" s="39" t="s">
        <v>33</v>
      </c>
    </row>
    <row r="211" spans="1:4" x14ac:dyDescent="0.25">
      <c r="A211" s="37" t="s">
        <v>284</v>
      </c>
      <c r="B211" s="38" t="s">
        <v>34</v>
      </c>
      <c r="C211" s="85">
        <f>VLOOKUP(Tabella_Comuni_RER[[#This Row],[Comune]],'RER (PG_6240-2025)'!$E$4:$F$333,2,FALSE)</f>
        <v>202095</v>
      </c>
      <c r="D211" s="39" t="s">
        <v>35</v>
      </c>
    </row>
    <row r="212" spans="1:4" x14ac:dyDescent="0.25">
      <c r="A212" s="37" t="s">
        <v>285</v>
      </c>
      <c r="B212" s="38" t="s">
        <v>41</v>
      </c>
      <c r="C212" s="85">
        <f>VLOOKUP(Tabella_Comuni_RER[[#This Row],[Comune]],'RER (PG_6240-2025)'!$E$4:$F$333,2,FALSE)</f>
        <v>18443</v>
      </c>
      <c r="D212" s="39" t="s">
        <v>33</v>
      </c>
    </row>
    <row r="213" spans="1:4" x14ac:dyDescent="0.25">
      <c r="A213" s="37" t="s">
        <v>286</v>
      </c>
      <c r="B213" s="38" t="s">
        <v>34</v>
      </c>
      <c r="C213" s="85">
        <f>VLOOKUP(Tabella_Comuni_RER[[#This Row],[Comune]],'RER (PG_6240-2025)'!$E$4:$F$333,2,FALSE)</f>
        <v>962</v>
      </c>
      <c r="D213" s="39" t="s">
        <v>33</v>
      </c>
    </row>
    <row r="214" spans="1:4" x14ac:dyDescent="0.25">
      <c r="A214" s="37" t="s">
        <v>287</v>
      </c>
      <c r="B214" s="38" t="s">
        <v>42</v>
      </c>
      <c r="C214" s="85">
        <f>VLOOKUP(Tabella_Comuni_RER[[#This Row],[Comune]],'RER (PG_6240-2025)'!$E$4:$F$333,2,FALSE)</f>
        <v>2702</v>
      </c>
      <c r="D214" s="39" t="s">
        <v>35</v>
      </c>
    </row>
    <row r="215" spans="1:4" x14ac:dyDescent="0.25">
      <c r="A215" s="37" t="s">
        <v>288</v>
      </c>
      <c r="B215" s="38" t="s">
        <v>32</v>
      </c>
      <c r="C215" s="85">
        <f>VLOOKUP(Tabella_Comuni_RER[[#This Row],[Comune]],'RER (PG_6240-2025)'!$E$4:$F$333,2,FALSE)</f>
        <v>104484</v>
      </c>
      <c r="D215" s="39" t="s">
        <v>35</v>
      </c>
    </row>
    <row r="216" spans="1:4" x14ac:dyDescent="0.25">
      <c r="A216" s="37" t="s">
        <v>289</v>
      </c>
      <c r="B216" s="38" t="s">
        <v>32</v>
      </c>
      <c r="C216" s="85">
        <f>VLOOKUP(Tabella_Comuni_RER[[#This Row],[Comune]],'RER (PG_6240-2025)'!$E$4:$F$333,2,FALSE)</f>
        <v>2174</v>
      </c>
      <c r="D216" s="39" t="s">
        <v>35</v>
      </c>
    </row>
    <row r="217" spans="1:4" x14ac:dyDescent="0.25">
      <c r="A217" s="37" t="s">
        <v>290</v>
      </c>
      <c r="B217" s="38" t="s">
        <v>38</v>
      </c>
      <c r="C217" s="85">
        <f>VLOOKUP(Tabella_Comuni_RER[[#This Row],[Comune]],'RER (PG_6240-2025)'!$E$4:$F$333,2,FALSE)</f>
        <v>17968</v>
      </c>
      <c r="D217" s="39" t="s">
        <v>35</v>
      </c>
    </row>
    <row r="218" spans="1:4" x14ac:dyDescent="0.25">
      <c r="A218" s="37" t="s">
        <v>291</v>
      </c>
      <c r="B218" s="38" t="s">
        <v>38</v>
      </c>
      <c r="C218" s="85">
        <f>VLOOKUP(Tabella_Comuni_RER[[#This Row],[Comune]],'RER (PG_6240-2025)'!$E$4:$F$333,2,FALSE)</f>
        <v>7391</v>
      </c>
      <c r="D218" s="39" t="s">
        <v>33</v>
      </c>
    </row>
    <row r="219" spans="1:4" x14ac:dyDescent="0.25">
      <c r="A219" s="37" t="s">
        <v>292</v>
      </c>
      <c r="B219" s="38" t="s">
        <v>41</v>
      </c>
      <c r="C219" s="85">
        <f>VLOOKUP(Tabella_Comuni_RER[[#This Row],[Comune]],'RER (PG_6240-2025)'!$E$4:$F$333,2,FALSE)</f>
        <v>2221</v>
      </c>
      <c r="D219" s="39" t="s">
        <v>33</v>
      </c>
    </row>
    <row r="220" spans="1:4" x14ac:dyDescent="0.25">
      <c r="A220" s="37" t="s">
        <v>293</v>
      </c>
      <c r="B220" s="38" t="s">
        <v>32</v>
      </c>
      <c r="C220" s="85">
        <f>VLOOKUP(Tabella_Comuni_RER[[#This Row],[Comune]],'RER (PG_6240-2025)'!$E$4:$F$333,2,FALSE)</f>
        <v>573</v>
      </c>
      <c r="D220" s="39" t="s">
        <v>35</v>
      </c>
    </row>
    <row r="221" spans="1:4" x14ac:dyDescent="0.25">
      <c r="A221" s="37" t="s">
        <v>294</v>
      </c>
      <c r="B221" s="38" t="s">
        <v>32</v>
      </c>
      <c r="C221" s="85">
        <f>VLOOKUP(Tabella_Comuni_RER[[#This Row],[Comune]],'RER (PG_6240-2025)'!$E$4:$F$333,2,FALSE)</f>
        <v>9056</v>
      </c>
      <c r="D221" s="39" t="s">
        <v>35</v>
      </c>
    </row>
    <row r="222" spans="1:4" x14ac:dyDescent="0.25">
      <c r="A222" s="37" t="s">
        <v>295</v>
      </c>
      <c r="B222" s="38" t="s">
        <v>39</v>
      </c>
      <c r="C222" s="85">
        <f>VLOOKUP(Tabella_Comuni_RER[[#This Row],[Comune]],'RER (PG_6240-2025)'!$E$4:$F$333,2,FALSE)</f>
        <v>9763</v>
      </c>
      <c r="D222" s="39" t="s">
        <v>35</v>
      </c>
    </row>
    <row r="223" spans="1:4" x14ac:dyDescent="0.25">
      <c r="A223" s="37" t="s">
        <v>296</v>
      </c>
      <c r="B223" s="38" t="s">
        <v>42</v>
      </c>
      <c r="C223" s="85">
        <f>VLOOKUP(Tabella_Comuni_RER[[#This Row],[Comune]],'RER (PG_6240-2025)'!$E$4:$F$333,2,FALSE)</f>
        <v>5106</v>
      </c>
      <c r="D223" s="39" t="s">
        <v>35</v>
      </c>
    </row>
    <row r="224" spans="1:4" x14ac:dyDescent="0.25">
      <c r="A224" s="37" t="s">
        <v>297</v>
      </c>
      <c r="B224" s="38" t="s">
        <v>34</v>
      </c>
      <c r="C224" s="85">
        <f>VLOOKUP(Tabella_Comuni_RER[[#This Row],[Comune]],'RER (PG_6240-2025)'!$E$4:$F$333,2,FALSE)</f>
        <v>3120</v>
      </c>
      <c r="D224" s="39" t="s">
        <v>35</v>
      </c>
    </row>
    <row r="225" spans="1:4" x14ac:dyDescent="0.25">
      <c r="A225" s="37" t="s">
        <v>298</v>
      </c>
      <c r="B225" s="38" t="s">
        <v>41</v>
      </c>
      <c r="C225" s="85">
        <f>VLOOKUP(Tabella_Comuni_RER[[#This Row],[Comune]],'RER (PG_6240-2025)'!$E$4:$F$333,2,FALSE)</f>
        <v>1576</v>
      </c>
      <c r="D225" s="39" t="s">
        <v>35</v>
      </c>
    </row>
    <row r="226" spans="1:4" x14ac:dyDescent="0.25">
      <c r="A226" s="37" t="s">
        <v>299</v>
      </c>
      <c r="B226" s="38" t="s">
        <v>32</v>
      </c>
      <c r="C226" s="85">
        <f>VLOOKUP(Tabella_Comuni_RER[[#This Row],[Comune]],'RER (PG_6240-2025)'!$E$4:$F$333,2,FALSE)</f>
        <v>4671</v>
      </c>
      <c r="D226" s="39" t="s">
        <v>35</v>
      </c>
    </row>
    <row r="227" spans="1:4" x14ac:dyDescent="0.25">
      <c r="A227" s="37" t="s">
        <v>300</v>
      </c>
      <c r="B227" s="38" t="s">
        <v>32</v>
      </c>
      <c r="C227" s="85">
        <f>VLOOKUP(Tabella_Comuni_RER[[#This Row],[Comune]],'RER (PG_6240-2025)'!$E$4:$F$333,2,FALSE)</f>
        <v>6693</v>
      </c>
      <c r="D227" s="39" t="s">
        <v>33</v>
      </c>
    </row>
    <row r="228" spans="1:4" x14ac:dyDescent="0.25">
      <c r="A228" s="37" t="s">
        <v>301</v>
      </c>
      <c r="B228" s="38" t="s">
        <v>40</v>
      </c>
      <c r="C228" s="85">
        <f>VLOOKUP(Tabella_Comuni_RER[[#This Row],[Comune]],'RER (PG_6240-2025)'!$E$4:$F$333,2,FALSE)</f>
        <v>741</v>
      </c>
      <c r="D228" s="39" t="s">
        <v>35</v>
      </c>
    </row>
    <row r="229" spans="1:4" x14ac:dyDescent="0.25">
      <c r="A229" s="37" t="s">
        <v>302</v>
      </c>
      <c r="B229" s="38" t="s">
        <v>39</v>
      </c>
      <c r="C229" s="85">
        <f>VLOOKUP(Tabella_Comuni_RER[[#This Row],[Comune]],'RER (PG_6240-2025)'!$E$4:$F$333,2,FALSE)</f>
        <v>12225</v>
      </c>
      <c r="D229" s="39" t="s">
        <v>35</v>
      </c>
    </row>
    <row r="230" spans="1:4" x14ac:dyDescent="0.25">
      <c r="A230" s="37" t="s">
        <v>303</v>
      </c>
      <c r="B230" s="38" t="s">
        <v>36</v>
      </c>
      <c r="C230" s="85">
        <f>VLOOKUP(Tabella_Comuni_RER[[#This Row],[Comune]],'RER (PG_6240-2025)'!$E$4:$F$333,2,FALSE)</f>
        <v>7217</v>
      </c>
      <c r="D230" s="39" t="s">
        <v>35</v>
      </c>
    </row>
    <row r="231" spans="1:4" x14ac:dyDescent="0.25">
      <c r="A231" s="37" t="s">
        <v>304</v>
      </c>
      <c r="B231" s="38" t="s">
        <v>40</v>
      </c>
      <c r="C231" s="85">
        <f>VLOOKUP(Tabella_Comuni_RER[[#This Row],[Comune]],'RER (PG_6240-2025)'!$E$4:$F$333,2,FALSE)</f>
        <v>6367</v>
      </c>
      <c r="D231" s="39" t="s">
        <v>35</v>
      </c>
    </row>
    <row r="232" spans="1:4" x14ac:dyDescent="0.25">
      <c r="A232" s="37" t="s">
        <v>305</v>
      </c>
      <c r="B232" s="38" t="s">
        <v>40</v>
      </c>
      <c r="C232" s="85">
        <f>VLOOKUP(Tabella_Comuni_RER[[#This Row],[Comune]],'RER (PG_6240-2025)'!$E$4:$F$333,2,FALSE)</f>
        <v>683</v>
      </c>
      <c r="D232" s="39" t="s">
        <v>35</v>
      </c>
    </row>
    <row r="233" spans="1:4" x14ac:dyDescent="0.25">
      <c r="A233" s="37" t="s">
        <v>306</v>
      </c>
      <c r="B233" s="38" t="s">
        <v>41</v>
      </c>
      <c r="C233" s="85">
        <f>VLOOKUP(Tabella_Comuni_RER[[#This Row],[Comune]],'RER (PG_6240-2025)'!$E$4:$F$333,2,FALSE)</f>
        <v>3837</v>
      </c>
      <c r="D233" s="39" t="s">
        <v>35</v>
      </c>
    </row>
    <row r="234" spans="1:4" x14ac:dyDescent="0.25">
      <c r="A234" s="37" t="s">
        <v>307</v>
      </c>
      <c r="B234" s="38" t="s">
        <v>36</v>
      </c>
      <c r="C234" s="85">
        <f>VLOOKUP(Tabella_Comuni_RER[[#This Row],[Comune]],'RER (PG_6240-2025)'!$E$4:$F$333,2,FALSE)</f>
        <v>13269</v>
      </c>
      <c r="D234" s="39" t="s">
        <v>35</v>
      </c>
    </row>
    <row r="235" spans="1:4" x14ac:dyDescent="0.25">
      <c r="A235" s="37" t="s">
        <v>308</v>
      </c>
      <c r="B235" s="38" t="s">
        <v>41</v>
      </c>
      <c r="C235" s="85">
        <f>VLOOKUP(Tabella_Comuni_RER[[#This Row],[Comune]],'RER (PG_6240-2025)'!$E$4:$F$333,2,FALSE)</f>
        <v>6357</v>
      </c>
      <c r="D235" s="39" t="s">
        <v>35</v>
      </c>
    </row>
    <row r="236" spans="1:4" x14ac:dyDescent="0.25">
      <c r="A236" s="37" t="s">
        <v>309</v>
      </c>
      <c r="B236" s="38" t="s">
        <v>37</v>
      </c>
      <c r="C236" s="85">
        <f>VLOOKUP(Tabella_Comuni_RER[[#This Row],[Comune]],'RER (PG_6240-2025)'!$E$4:$F$333,2,FALSE)</f>
        <v>157008</v>
      </c>
      <c r="D236" s="39" t="s">
        <v>35</v>
      </c>
    </row>
    <row r="237" spans="1:4" x14ac:dyDescent="0.25">
      <c r="A237" s="37" t="s">
        <v>310</v>
      </c>
      <c r="B237" s="38" t="s">
        <v>36</v>
      </c>
      <c r="C237" s="85">
        <f>VLOOKUP(Tabella_Comuni_RER[[#This Row],[Comune]],'RER (PG_6240-2025)'!$E$4:$F$333,2,FALSE)</f>
        <v>172361</v>
      </c>
      <c r="D237" s="39" t="s">
        <v>35</v>
      </c>
    </row>
    <row r="238" spans="1:4" x14ac:dyDescent="0.25">
      <c r="A238" s="37" t="s">
        <v>311</v>
      </c>
      <c r="B238" s="38" t="s">
        <v>36</v>
      </c>
      <c r="C238" s="85">
        <f>VLOOKUP(Tabella_Comuni_RER[[#This Row],[Comune]],'RER (PG_6240-2025)'!$E$4:$F$333,2,FALSE)</f>
        <v>9309</v>
      </c>
      <c r="D238" s="39" t="s">
        <v>35</v>
      </c>
    </row>
    <row r="239" spans="1:4" x14ac:dyDescent="0.25">
      <c r="A239" s="37" t="s">
        <v>312</v>
      </c>
      <c r="B239" s="38" t="s">
        <v>42</v>
      </c>
      <c r="C239" s="85">
        <f>VLOOKUP(Tabella_Comuni_RER[[#This Row],[Comune]],'RER (PG_6240-2025)'!$E$4:$F$333,2,FALSE)</f>
        <v>34472</v>
      </c>
      <c r="D239" s="39" t="s">
        <v>35</v>
      </c>
    </row>
    <row r="240" spans="1:4" x14ac:dyDescent="0.25">
      <c r="A240" s="37" t="s">
        <v>313</v>
      </c>
      <c r="B240" s="38" t="s">
        <v>42</v>
      </c>
      <c r="C240" s="85">
        <f>VLOOKUP(Tabella_Comuni_RER[[#This Row],[Comune]],'RER (PG_6240-2025)'!$E$4:$F$333,2,FALSE)</f>
        <v>151104</v>
      </c>
      <c r="D240" s="39" t="s">
        <v>35</v>
      </c>
    </row>
    <row r="241" spans="1:4" x14ac:dyDescent="0.25">
      <c r="A241" s="37" t="s">
        <v>314</v>
      </c>
      <c r="B241" s="38" t="s">
        <v>36</v>
      </c>
      <c r="C241" s="85">
        <f>VLOOKUP(Tabella_Comuni_RER[[#This Row],[Comune]],'RER (PG_6240-2025)'!$E$4:$F$333,2,FALSE)</f>
        <v>6144</v>
      </c>
      <c r="D241" s="39" t="s">
        <v>35</v>
      </c>
    </row>
    <row r="242" spans="1:4" x14ac:dyDescent="0.25">
      <c r="A242" s="37" t="s">
        <v>315</v>
      </c>
      <c r="B242" s="38" t="s">
        <v>37</v>
      </c>
      <c r="C242" s="85">
        <f>VLOOKUP(Tabella_Comuni_RER[[#This Row],[Comune]],'RER (PG_6240-2025)'!$E$4:$F$333,2,FALSE)</f>
        <v>5802</v>
      </c>
      <c r="D242" s="39" t="s">
        <v>35</v>
      </c>
    </row>
    <row r="243" spans="1:4" x14ac:dyDescent="0.25">
      <c r="A243" s="37" t="s">
        <v>316</v>
      </c>
      <c r="B243" s="38" t="s">
        <v>41</v>
      </c>
      <c r="C243" s="85">
        <f>VLOOKUP(Tabella_Comuni_RER[[#This Row],[Comune]],'RER (PG_6240-2025)'!$E$4:$F$333,2,FALSE)</f>
        <v>646</v>
      </c>
      <c r="D243" s="39" t="s">
        <v>35</v>
      </c>
    </row>
    <row r="244" spans="1:4" x14ac:dyDescent="0.25">
      <c r="A244" s="37" t="s">
        <v>317</v>
      </c>
      <c r="B244" s="38" t="s">
        <v>39</v>
      </c>
      <c r="C244" s="85">
        <f>VLOOKUP(Tabella_Comuni_RER[[#This Row],[Comune]],'RER (PG_6240-2025)'!$E$4:$F$333,2,FALSE)</f>
        <v>7484</v>
      </c>
      <c r="D244" s="39" t="s">
        <v>35</v>
      </c>
    </row>
    <row r="245" spans="1:4" x14ac:dyDescent="0.25">
      <c r="A245" s="37" t="s">
        <v>318</v>
      </c>
      <c r="B245" s="38" t="s">
        <v>32</v>
      </c>
      <c r="C245" s="85">
        <f>VLOOKUP(Tabella_Comuni_RER[[#This Row],[Comune]],'RER (PG_6240-2025)'!$E$4:$F$333,2,FALSE)</f>
        <v>7197</v>
      </c>
      <c r="D245" s="39" t="s">
        <v>35</v>
      </c>
    </row>
    <row r="246" spans="1:4" x14ac:dyDescent="0.25">
      <c r="A246" s="37" t="s">
        <v>319</v>
      </c>
      <c r="B246" s="38" t="s">
        <v>40</v>
      </c>
      <c r="C246" s="85">
        <f>VLOOKUP(Tabella_Comuni_RER[[#This Row],[Comune]],'RER (PG_6240-2025)'!$E$4:$F$333,2,FALSE)</f>
        <v>1798</v>
      </c>
      <c r="D246" s="39" t="s">
        <v>35</v>
      </c>
    </row>
    <row r="247" spans="1:4" x14ac:dyDescent="0.25">
      <c r="A247" s="37" t="s">
        <v>320</v>
      </c>
      <c r="B247" s="38" t="s">
        <v>34</v>
      </c>
      <c r="C247" s="85">
        <f>VLOOKUP(Tabella_Comuni_RER[[#This Row],[Comune]],'RER (PG_6240-2025)'!$E$4:$F$333,2,FALSE)</f>
        <v>2993</v>
      </c>
      <c r="D247" s="39" t="s">
        <v>35</v>
      </c>
    </row>
    <row r="248" spans="1:4" x14ac:dyDescent="0.25">
      <c r="A248" s="37" t="s">
        <v>321</v>
      </c>
      <c r="B248" s="38" t="s">
        <v>36</v>
      </c>
      <c r="C248" s="85">
        <f>VLOOKUP(Tabella_Comuni_RER[[#This Row],[Comune]],'RER (PG_6240-2025)'!$E$4:$F$333,2,FALSE)</f>
        <v>4011</v>
      </c>
      <c r="D248" s="39" t="s">
        <v>35</v>
      </c>
    </row>
    <row r="249" spans="1:4" x14ac:dyDescent="0.25">
      <c r="A249" s="37" t="s">
        <v>322</v>
      </c>
      <c r="B249" s="38" t="s">
        <v>40</v>
      </c>
      <c r="C249" s="85">
        <f>VLOOKUP(Tabella_Comuni_RER[[#This Row],[Comune]],'RER (PG_6240-2025)'!$E$4:$F$333,2,FALSE)</f>
        <v>3493</v>
      </c>
      <c r="D249" s="39" t="s">
        <v>35</v>
      </c>
    </row>
    <row r="250" spans="1:4" x14ac:dyDescent="0.25">
      <c r="A250" s="37" t="s">
        <v>323</v>
      </c>
      <c r="B250" s="38" t="s">
        <v>32</v>
      </c>
      <c r="C250" s="85">
        <f>VLOOKUP(Tabella_Comuni_RER[[#This Row],[Comune]],'RER (PG_6240-2025)'!$E$4:$F$333,2,FALSE)</f>
        <v>12409</v>
      </c>
      <c r="D250" s="39" t="s">
        <v>35</v>
      </c>
    </row>
    <row r="251" spans="1:4" x14ac:dyDescent="0.25">
      <c r="A251" s="37" t="s">
        <v>324</v>
      </c>
      <c r="B251" s="38" t="s">
        <v>36</v>
      </c>
      <c r="C251" s="85">
        <f>VLOOKUP(Tabella_Comuni_RER[[#This Row],[Comune]],'RER (PG_6240-2025)'!$E$4:$F$333,2,FALSE)</f>
        <v>14713</v>
      </c>
      <c r="D251" s="39" t="s">
        <v>35</v>
      </c>
    </row>
    <row r="252" spans="1:4" x14ac:dyDescent="0.25">
      <c r="A252" s="37" t="s">
        <v>325</v>
      </c>
      <c r="B252" s="38" t="s">
        <v>37</v>
      </c>
      <c r="C252" s="85">
        <f>VLOOKUP(Tabella_Comuni_RER[[#This Row],[Comune]],'RER (PG_6240-2025)'!$E$4:$F$333,2,FALSE)</f>
        <v>12288</v>
      </c>
      <c r="D252" s="39" t="s">
        <v>35</v>
      </c>
    </row>
    <row r="253" spans="1:4" x14ac:dyDescent="0.25">
      <c r="A253" s="37" t="s">
        <v>326</v>
      </c>
      <c r="B253" s="38" t="s">
        <v>34</v>
      </c>
      <c r="C253" s="85">
        <f>VLOOKUP(Tabella_Comuni_RER[[#This Row],[Comune]],'RER (PG_6240-2025)'!$E$4:$F$333,2,FALSE)</f>
        <v>6045</v>
      </c>
      <c r="D253" s="39" t="s">
        <v>35</v>
      </c>
    </row>
    <row r="254" spans="1:4" x14ac:dyDescent="0.25">
      <c r="A254" s="37" t="s">
        <v>327</v>
      </c>
      <c r="B254" s="38" t="s">
        <v>38</v>
      </c>
      <c r="C254" s="85">
        <f>VLOOKUP(Tabella_Comuni_RER[[#This Row],[Comune]],'RER (PG_6240-2025)'!$E$4:$F$333,2,FALSE)</f>
        <v>8467</v>
      </c>
      <c r="D254" s="39" t="s">
        <v>35</v>
      </c>
    </row>
    <row r="255" spans="1:4" x14ac:dyDescent="0.25">
      <c r="A255" s="37" t="s">
        <v>328</v>
      </c>
      <c r="B255" s="38" t="s">
        <v>34</v>
      </c>
      <c r="C255" s="85">
        <f>VLOOKUP(Tabella_Comuni_RER[[#This Row],[Comune]],'RER (PG_6240-2025)'!$E$4:$F$333,2,FALSE)</f>
        <v>20686</v>
      </c>
      <c r="D255" s="39" t="s">
        <v>35</v>
      </c>
    </row>
    <row r="256" spans="1:4" x14ac:dyDescent="0.25">
      <c r="A256" s="37" t="s">
        <v>329</v>
      </c>
      <c r="B256" s="38" t="s">
        <v>42</v>
      </c>
      <c r="C256" s="85">
        <f>VLOOKUP(Tabella_Comuni_RER[[#This Row],[Comune]],'RER (PG_6240-2025)'!$E$4:$F$333,2,FALSE)</f>
        <v>3224</v>
      </c>
      <c r="D256" s="39" t="s">
        <v>35</v>
      </c>
    </row>
    <row r="257" spans="1:4" x14ac:dyDescent="0.25">
      <c r="A257" s="37" t="s">
        <v>330</v>
      </c>
      <c r="B257" s="38" t="s">
        <v>38</v>
      </c>
      <c r="C257" s="85">
        <f>VLOOKUP(Tabella_Comuni_RER[[#This Row],[Comune]],'RER (PG_6240-2025)'!$E$4:$F$333,2,FALSE)</f>
        <v>4254</v>
      </c>
      <c r="D257" s="39" t="s">
        <v>35</v>
      </c>
    </row>
    <row r="258" spans="1:4" x14ac:dyDescent="0.25">
      <c r="A258" s="37" t="s">
        <v>331</v>
      </c>
      <c r="B258" s="38" t="s">
        <v>41</v>
      </c>
      <c r="C258" s="85">
        <f>VLOOKUP(Tabella_Comuni_RER[[#This Row],[Comune]],'RER (PG_6240-2025)'!$E$4:$F$333,2,FALSE)</f>
        <v>6618</v>
      </c>
      <c r="D258" s="39" t="s">
        <v>35</v>
      </c>
    </row>
    <row r="259" spans="1:4" x14ac:dyDescent="0.25">
      <c r="A259" s="37" t="s">
        <v>332</v>
      </c>
      <c r="B259" s="38" t="s">
        <v>42</v>
      </c>
      <c r="C259" s="85">
        <f>VLOOKUP(Tabella_Comuni_RER[[#This Row],[Comune]],'RER (PG_6240-2025)'!$E$4:$F$333,2,FALSE)</f>
        <v>5816</v>
      </c>
      <c r="D259" s="39" t="s">
        <v>35</v>
      </c>
    </row>
    <row r="260" spans="1:4" x14ac:dyDescent="0.25">
      <c r="A260" s="37" t="s">
        <v>333</v>
      </c>
      <c r="B260" s="38" t="s">
        <v>41</v>
      </c>
      <c r="C260" s="85">
        <f>VLOOKUP(Tabella_Comuni_RER[[#This Row],[Comune]],'RER (PG_6240-2025)'!$E$4:$F$333,2,FALSE)</f>
        <v>10875</v>
      </c>
      <c r="D260" s="39" t="s">
        <v>35</v>
      </c>
    </row>
    <row r="261" spans="1:4" x14ac:dyDescent="0.25">
      <c r="A261" s="37" t="s">
        <v>334</v>
      </c>
      <c r="B261" s="38" t="s">
        <v>38</v>
      </c>
      <c r="C261" s="85">
        <f>VLOOKUP(Tabella_Comuni_RER[[#This Row],[Comune]],'RER (PG_6240-2025)'!$E$4:$F$333,2,FALSE)</f>
        <v>9708</v>
      </c>
      <c r="D261" s="39" t="s">
        <v>35</v>
      </c>
    </row>
    <row r="262" spans="1:4" x14ac:dyDescent="0.25">
      <c r="A262" s="37" t="s">
        <v>335</v>
      </c>
      <c r="B262" s="38" t="s">
        <v>32</v>
      </c>
      <c r="C262" s="85">
        <f>VLOOKUP(Tabella_Comuni_RER[[#This Row],[Comune]],'RER (PG_6240-2025)'!$E$4:$F$333,2,FALSE)</f>
        <v>5551</v>
      </c>
      <c r="D262" s="39" t="s">
        <v>35</v>
      </c>
    </row>
    <row r="263" spans="1:4" x14ac:dyDescent="0.25">
      <c r="A263" s="37" t="s">
        <v>336</v>
      </c>
      <c r="B263" s="38" t="s">
        <v>42</v>
      </c>
      <c r="C263" s="85">
        <f>VLOOKUP(Tabella_Comuni_RER[[#This Row],[Comune]],'RER (PG_6240-2025)'!$E$4:$F$333,2,FALSE)</f>
        <v>9438</v>
      </c>
      <c r="D263" s="39" t="s">
        <v>35</v>
      </c>
    </row>
    <row r="264" spans="1:4" x14ac:dyDescent="0.25">
      <c r="A264" s="37" t="s">
        <v>337</v>
      </c>
      <c r="B264" s="38" t="s">
        <v>38</v>
      </c>
      <c r="C264" s="85">
        <f>VLOOKUP(Tabella_Comuni_RER[[#This Row],[Comune]],'RER (PG_6240-2025)'!$E$4:$F$333,2,FALSE)</f>
        <v>28085</v>
      </c>
      <c r="D264" s="39" t="s">
        <v>35</v>
      </c>
    </row>
    <row r="265" spans="1:4" x14ac:dyDescent="0.25">
      <c r="A265" s="37" t="s">
        <v>338</v>
      </c>
      <c r="B265" s="38" t="s">
        <v>38</v>
      </c>
      <c r="C265" s="85">
        <f>VLOOKUP(Tabella_Comuni_RER[[#This Row],[Comune]],'RER (PG_6240-2025)'!$E$4:$F$333,2,FALSE)</f>
        <v>32987</v>
      </c>
      <c r="D265" s="39" t="s">
        <v>35</v>
      </c>
    </row>
    <row r="266" spans="1:4" x14ac:dyDescent="0.25">
      <c r="A266" s="37" t="s">
        <v>339</v>
      </c>
      <c r="B266" s="38" t="s">
        <v>42</v>
      </c>
      <c r="C266" s="85">
        <f>VLOOKUP(Tabella_Comuni_RER[[#This Row],[Comune]],'RER (PG_6240-2025)'!$E$4:$F$333,2,FALSE)</f>
        <v>2863</v>
      </c>
      <c r="D266" s="39" t="s">
        <v>35</v>
      </c>
    </row>
    <row r="267" spans="1:4" x14ac:dyDescent="0.25">
      <c r="A267" s="37" t="s">
        <v>340</v>
      </c>
      <c r="B267" s="38" t="s">
        <v>36</v>
      </c>
      <c r="C267" s="85">
        <f>VLOOKUP(Tabella_Comuni_RER[[#This Row],[Comune]],'RER (PG_6240-2025)'!$E$4:$F$333,2,FALSE)</f>
        <v>8243</v>
      </c>
      <c r="D267" s="39" t="s">
        <v>35</v>
      </c>
    </row>
    <row r="268" spans="1:4" x14ac:dyDescent="0.25">
      <c r="A268" s="37" t="s">
        <v>341</v>
      </c>
      <c r="B268" s="38" t="s">
        <v>40</v>
      </c>
      <c r="C268" s="85">
        <f>VLOOKUP(Tabella_Comuni_RER[[#This Row],[Comune]],'RER (PG_6240-2025)'!$E$4:$F$333,2,FALSE)</f>
        <v>12388</v>
      </c>
      <c r="D268" s="39" t="s">
        <v>35</v>
      </c>
    </row>
    <row r="269" spans="1:4" x14ac:dyDescent="0.25">
      <c r="A269" s="37" t="s">
        <v>342</v>
      </c>
      <c r="B269" s="38" t="s">
        <v>38</v>
      </c>
      <c r="C269" s="85">
        <f>VLOOKUP(Tabella_Comuni_RER[[#This Row],[Comune]],'RER (PG_6240-2025)'!$E$4:$F$333,2,FALSE)</f>
        <v>13097</v>
      </c>
      <c r="D269" s="39" t="s">
        <v>35</v>
      </c>
    </row>
    <row r="270" spans="1:4" x14ac:dyDescent="0.25">
      <c r="A270" s="37" t="s">
        <v>343</v>
      </c>
      <c r="B270" s="38" t="s">
        <v>32</v>
      </c>
      <c r="C270" s="85">
        <f>VLOOKUP(Tabella_Comuni_RER[[#This Row],[Comune]],'RER (PG_6240-2025)'!$E$4:$F$333,2,FALSE)</f>
        <v>774</v>
      </c>
      <c r="D270" s="39" t="s">
        <v>35</v>
      </c>
    </row>
    <row r="271" spans="1:4" x14ac:dyDescent="0.25">
      <c r="A271" s="37" t="s">
        <v>344</v>
      </c>
      <c r="B271" s="38" t="s">
        <v>36</v>
      </c>
      <c r="C271" s="85">
        <f>VLOOKUP(Tabella_Comuni_RER[[#This Row],[Comune]],'RER (PG_6240-2025)'!$E$4:$F$333,2,FALSE)</f>
        <v>6139</v>
      </c>
      <c r="D271" s="39" t="s">
        <v>35</v>
      </c>
    </row>
    <row r="272" spans="1:4" x14ac:dyDescent="0.25">
      <c r="A272" s="37" t="s">
        <v>345</v>
      </c>
      <c r="B272" s="38" t="s">
        <v>41</v>
      </c>
      <c r="C272" s="85">
        <f>VLOOKUP(Tabella_Comuni_RER[[#This Row],[Comune]],'RER (PG_6240-2025)'!$E$4:$F$333,2,FALSE)</f>
        <v>3554</v>
      </c>
      <c r="D272" s="39" t="s">
        <v>35</v>
      </c>
    </row>
    <row r="273" spans="1:4" x14ac:dyDescent="0.25">
      <c r="A273" s="37" t="s">
        <v>346</v>
      </c>
      <c r="B273" s="38" t="s">
        <v>41</v>
      </c>
      <c r="C273" s="85">
        <f>VLOOKUP(Tabella_Comuni_RER[[#This Row],[Comune]],'RER (PG_6240-2025)'!$E$4:$F$333,2,FALSE)</f>
        <v>6167</v>
      </c>
      <c r="D273" s="39" t="s">
        <v>35</v>
      </c>
    </row>
    <row r="274" spans="1:4" x14ac:dyDescent="0.25">
      <c r="A274" s="37" t="s">
        <v>347</v>
      </c>
      <c r="B274" s="38" t="s">
        <v>34</v>
      </c>
      <c r="C274" s="85">
        <f>VLOOKUP(Tabella_Comuni_RER[[#This Row],[Comune]],'RER (PG_6240-2025)'!$E$4:$F$333,2,FALSE)</f>
        <v>5940</v>
      </c>
      <c r="D274" s="39" t="s">
        <v>35</v>
      </c>
    </row>
    <row r="275" spans="1:4" x14ac:dyDescent="0.25">
      <c r="A275" s="37" t="s">
        <v>348</v>
      </c>
      <c r="B275" s="38" t="s">
        <v>40</v>
      </c>
      <c r="C275" s="85">
        <f>VLOOKUP(Tabella_Comuni_RER[[#This Row],[Comune]],'RER (PG_6240-2025)'!$E$4:$F$333,2,FALSE)</f>
        <v>4013</v>
      </c>
      <c r="D275" s="39" t="s">
        <v>35</v>
      </c>
    </row>
    <row r="276" spans="1:4" x14ac:dyDescent="0.25">
      <c r="A276" s="37" t="s">
        <v>349</v>
      </c>
      <c r="B276" s="38" t="s">
        <v>38</v>
      </c>
      <c r="C276" s="85">
        <f>VLOOKUP(Tabella_Comuni_RER[[#This Row],[Comune]],'RER (PG_6240-2025)'!$E$4:$F$333,2,FALSE)</f>
        <v>7463</v>
      </c>
      <c r="D276" s="39" t="s">
        <v>33</v>
      </c>
    </row>
    <row r="277" spans="1:4" x14ac:dyDescent="0.25">
      <c r="A277" s="37" t="s">
        <v>350</v>
      </c>
      <c r="B277" s="38" t="s">
        <v>42</v>
      </c>
      <c r="C277" s="85">
        <f>VLOOKUP(Tabella_Comuni_RER[[#This Row],[Comune]],'RER (PG_6240-2025)'!$E$4:$F$333,2,FALSE)</f>
        <v>1973</v>
      </c>
      <c r="D277" s="39" t="s">
        <v>35</v>
      </c>
    </row>
    <row r="278" spans="1:4" x14ac:dyDescent="0.25">
      <c r="A278" s="37" t="s">
        <v>351</v>
      </c>
      <c r="B278" s="38" t="s">
        <v>37</v>
      </c>
      <c r="C278" s="85">
        <f>VLOOKUP(Tabella_Comuni_RER[[#This Row],[Comune]],'RER (PG_6240-2025)'!$E$4:$F$333,2,FALSE)</f>
        <v>2824</v>
      </c>
      <c r="D278" s="39" t="s">
        <v>33</v>
      </c>
    </row>
    <row r="279" spans="1:4" x14ac:dyDescent="0.25">
      <c r="A279" s="37" t="s">
        <v>352</v>
      </c>
      <c r="B279" s="38" t="s">
        <v>42</v>
      </c>
      <c r="C279" s="85">
        <f>VLOOKUP(Tabella_Comuni_RER[[#This Row],[Comune]],'RER (PG_6240-2025)'!$E$4:$F$333,2,FALSE)</f>
        <v>22261</v>
      </c>
      <c r="D279" s="39" t="s">
        <v>35</v>
      </c>
    </row>
    <row r="280" spans="1:4" x14ac:dyDescent="0.25">
      <c r="A280" s="37" t="s">
        <v>353</v>
      </c>
      <c r="B280" s="38" t="s">
        <v>36</v>
      </c>
      <c r="C280" s="85">
        <f>VLOOKUP(Tabella_Comuni_RER[[#This Row],[Comune]],'RER (PG_6240-2025)'!$E$4:$F$333,2,FALSE)</f>
        <v>11480</v>
      </c>
      <c r="D280" s="39" t="s">
        <v>35</v>
      </c>
    </row>
    <row r="281" spans="1:4" x14ac:dyDescent="0.25">
      <c r="A281" s="37" t="s">
        <v>354</v>
      </c>
      <c r="B281" s="38" t="s">
        <v>32</v>
      </c>
      <c r="C281" s="85">
        <f>VLOOKUP(Tabella_Comuni_RER[[#This Row],[Comune]],'RER (PG_6240-2025)'!$E$4:$F$333,2,FALSE)</f>
        <v>2972</v>
      </c>
      <c r="D281" s="39" t="s">
        <v>35</v>
      </c>
    </row>
    <row r="282" spans="1:4" x14ac:dyDescent="0.25">
      <c r="A282" s="37" t="s">
        <v>355</v>
      </c>
      <c r="B282" s="38" t="s">
        <v>40</v>
      </c>
      <c r="C282" s="85">
        <f>VLOOKUP(Tabella_Comuni_RER[[#This Row],[Comune]],'RER (PG_6240-2025)'!$E$4:$F$333,2,FALSE)</f>
        <v>3326</v>
      </c>
      <c r="D282" s="39" t="s">
        <v>35</v>
      </c>
    </row>
    <row r="283" spans="1:4" x14ac:dyDescent="0.25">
      <c r="A283" s="37" t="s">
        <v>356</v>
      </c>
      <c r="B283" s="38" t="s">
        <v>38</v>
      </c>
      <c r="C283" s="85">
        <f>VLOOKUP(Tabella_Comuni_RER[[#This Row],[Comune]],'RER (PG_6240-2025)'!$E$4:$F$333,2,FALSE)</f>
        <v>14977</v>
      </c>
      <c r="D283" s="39" t="s">
        <v>35</v>
      </c>
    </row>
    <row r="284" spans="1:4" x14ac:dyDescent="0.25">
      <c r="A284" s="37" t="s">
        <v>357</v>
      </c>
      <c r="B284" s="38" t="s">
        <v>42</v>
      </c>
      <c r="C284" s="85">
        <f>VLOOKUP(Tabella_Comuni_RER[[#This Row],[Comune]],'RER (PG_6240-2025)'!$E$4:$F$333,2,FALSE)</f>
        <v>1401</v>
      </c>
      <c r="D284" s="39" t="s">
        <v>33</v>
      </c>
    </row>
    <row r="285" spans="1:4" x14ac:dyDescent="0.25">
      <c r="A285" s="37" t="s">
        <v>358</v>
      </c>
      <c r="B285" s="38" t="s">
        <v>41</v>
      </c>
      <c r="C285" s="85">
        <f>VLOOKUP(Tabella_Comuni_RER[[#This Row],[Comune]],'RER (PG_6240-2025)'!$E$4:$F$333,2,FALSE)</f>
        <v>41388</v>
      </c>
      <c r="D285" s="39" t="s">
        <v>35</v>
      </c>
    </row>
    <row r="286" spans="1:4" x14ac:dyDescent="0.25">
      <c r="A286" s="37" t="s">
        <v>359</v>
      </c>
      <c r="B286" s="38" t="s">
        <v>41</v>
      </c>
      <c r="C286" s="85">
        <f>VLOOKUP(Tabella_Comuni_RER[[#This Row],[Comune]],'RER (PG_6240-2025)'!$E$4:$F$333,2,FALSE)</f>
        <v>9634</v>
      </c>
      <c r="D286" s="39" t="s">
        <v>35</v>
      </c>
    </row>
    <row r="287" spans="1:4" x14ac:dyDescent="0.25">
      <c r="A287" s="37" t="s">
        <v>360</v>
      </c>
      <c r="B287" s="38" t="s">
        <v>40</v>
      </c>
      <c r="C287" s="85">
        <f>VLOOKUP(Tabella_Comuni_RER[[#This Row],[Comune]],'RER (PG_6240-2025)'!$E$4:$F$333,2,FALSE)</f>
        <v>18034</v>
      </c>
      <c r="D287" s="39" t="s">
        <v>35</v>
      </c>
    </row>
    <row r="288" spans="1:4" x14ac:dyDescent="0.25">
      <c r="A288" s="37" t="s">
        <v>361</v>
      </c>
      <c r="B288" s="38" t="s">
        <v>36</v>
      </c>
      <c r="C288" s="85">
        <f>VLOOKUP(Tabella_Comuni_RER[[#This Row],[Comune]],'RER (PG_6240-2025)'!$E$4:$F$333,2,FALSE)</f>
        <v>26068</v>
      </c>
      <c r="D288" s="39" t="s">
        <v>35</v>
      </c>
    </row>
    <row r="289" spans="1:4" x14ac:dyDescent="0.25">
      <c r="A289" s="37" t="s">
        <v>362</v>
      </c>
      <c r="B289" s="38" t="s">
        <v>41</v>
      </c>
      <c r="C289" s="85">
        <f>VLOOKUP(Tabella_Comuni_RER[[#This Row],[Comune]],'RER (PG_6240-2025)'!$E$4:$F$333,2,FALSE)</f>
        <v>8917</v>
      </c>
      <c r="D289" s="39" t="s">
        <v>35</v>
      </c>
    </row>
    <row r="290" spans="1:4" x14ac:dyDescent="0.25">
      <c r="A290" s="37" t="s">
        <v>363</v>
      </c>
      <c r="B290" s="38" t="s">
        <v>41</v>
      </c>
      <c r="C290" s="85">
        <f>VLOOKUP(Tabella_Comuni_RER[[#This Row],[Comune]],'RER (PG_6240-2025)'!$E$4:$F$333,2,FALSE)</f>
        <v>2454</v>
      </c>
      <c r="D290" s="39" t="s">
        <v>33</v>
      </c>
    </row>
    <row r="291" spans="1:4" x14ac:dyDescent="0.25">
      <c r="A291" s="37" t="s">
        <v>364</v>
      </c>
      <c r="B291" s="38" t="s">
        <v>34</v>
      </c>
      <c r="C291" s="85">
        <f>VLOOKUP(Tabella_Comuni_RER[[#This Row],[Comune]],'RER (PG_6240-2025)'!$E$4:$F$333,2,FALSE)</f>
        <v>7972</v>
      </c>
      <c r="D291" s="39" t="s">
        <v>35</v>
      </c>
    </row>
    <row r="292" spans="1:4" x14ac:dyDescent="0.25">
      <c r="A292" s="37" t="s">
        <v>365</v>
      </c>
      <c r="B292" s="38" t="s">
        <v>40</v>
      </c>
      <c r="C292" s="85">
        <f>VLOOKUP(Tabella_Comuni_RER[[#This Row],[Comune]],'RER (PG_6240-2025)'!$E$4:$F$333,2,FALSE)</f>
        <v>3137</v>
      </c>
      <c r="D292" s="39" t="s">
        <v>35</v>
      </c>
    </row>
    <row r="293" spans="1:4" x14ac:dyDescent="0.25">
      <c r="A293" s="37" t="s">
        <v>366</v>
      </c>
      <c r="B293" s="38" t="s">
        <v>37</v>
      </c>
      <c r="C293" s="85">
        <f>VLOOKUP(Tabella_Comuni_RER[[#This Row],[Comune]],'RER (PG_6240-2025)'!$E$4:$F$333,2,FALSE)</f>
        <v>4457</v>
      </c>
      <c r="D293" s="39" t="s">
        <v>35</v>
      </c>
    </row>
    <row r="294" spans="1:4" x14ac:dyDescent="0.25">
      <c r="A294" s="37" t="s">
        <v>367</v>
      </c>
      <c r="B294" s="38" t="s">
        <v>41</v>
      </c>
      <c r="C294" s="85">
        <f>VLOOKUP(Tabella_Comuni_RER[[#This Row],[Comune]],'RER (PG_6240-2025)'!$E$4:$F$333,2,FALSE)</f>
        <v>15605</v>
      </c>
      <c r="D294" s="39" t="s">
        <v>35</v>
      </c>
    </row>
    <row r="295" spans="1:4" x14ac:dyDescent="0.25">
      <c r="A295" s="37" t="s">
        <v>368</v>
      </c>
      <c r="B295" s="38" t="s">
        <v>34</v>
      </c>
      <c r="C295" s="85">
        <f>VLOOKUP(Tabella_Comuni_RER[[#This Row],[Comune]],'RER (PG_6240-2025)'!$E$4:$F$333,2,FALSE)</f>
        <v>1671</v>
      </c>
      <c r="D295" s="39" t="s">
        <v>33</v>
      </c>
    </row>
    <row r="296" spans="1:4" x14ac:dyDescent="0.25">
      <c r="A296" s="37" t="s">
        <v>369</v>
      </c>
      <c r="B296" s="38" t="s">
        <v>34</v>
      </c>
      <c r="C296" s="85">
        <f>VLOOKUP(Tabella_Comuni_RER[[#This Row],[Comune]],'RER (PG_6240-2025)'!$E$4:$F$333,2,FALSE)</f>
        <v>4767</v>
      </c>
      <c r="D296" s="39" t="s">
        <v>35</v>
      </c>
    </row>
    <row r="297" spans="1:4" x14ac:dyDescent="0.25">
      <c r="A297" s="37" t="s">
        <v>370</v>
      </c>
      <c r="B297" s="38" t="s">
        <v>34</v>
      </c>
      <c r="C297" s="85">
        <f>VLOOKUP(Tabella_Comuni_RER[[#This Row],[Comune]],'RER (PG_6240-2025)'!$E$4:$F$333,2,FALSE)</f>
        <v>13053</v>
      </c>
      <c r="D297" s="39" t="s">
        <v>35</v>
      </c>
    </row>
    <row r="298" spans="1:4" x14ac:dyDescent="0.25">
      <c r="A298" s="37" t="s">
        <v>371</v>
      </c>
      <c r="B298" s="38" t="s">
        <v>41</v>
      </c>
      <c r="C298" s="85">
        <f>VLOOKUP(Tabella_Comuni_RER[[#This Row],[Comune]],'RER (PG_6240-2025)'!$E$4:$F$333,2,FALSE)</f>
        <v>13016</v>
      </c>
      <c r="D298" s="39" t="s">
        <v>35</v>
      </c>
    </row>
    <row r="299" spans="1:4" x14ac:dyDescent="0.25">
      <c r="A299" s="37" t="s">
        <v>372</v>
      </c>
      <c r="B299" s="38" t="s">
        <v>42</v>
      </c>
      <c r="C299" s="85">
        <f>VLOOKUP(Tabella_Comuni_RER[[#This Row],[Comune]],'RER (PG_6240-2025)'!$E$4:$F$333,2,FALSE)</f>
        <v>1077</v>
      </c>
      <c r="D299" s="39" t="s">
        <v>35</v>
      </c>
    </row>
    <row r="300" spans="1:4" x14ac:dyDescent="0.25">
      <c r="A300" s="37" t="s">
        <v>373</v>
      </c>
      <c r="B300" s="38" t="s">
        <v>34</v>
      </c>
      <c r="C300" s="85">
        <f>VLOOKUP(Tabella_Comuni_RER[[#This Row],[Comune]],'RER (PG_6240-2025)'!$E$4:$F$333,2,FALSE)</f>
        <v>1158</v>
      </c>
      <c r="D300" s="39" t="s">
        <v>33</v>
      </c>
    </row>
    <row r="301" spans="1:4" x14ac:dyDescent="0.25">
      <c r="A301" s="37" t="s">
        <v>374</v>
      </c>
      <c r="B301" s="38" t="s">
        <v>39</v>
      </c>
      <c r="C301" s="85">
        <f>VLOOKUP(Tabella_Comuni_RER[[#This Row],[Comune]],'RER (PG_6240-2025)'!$E$4:$F$333,2,FALSE)</f>
        <v>10305</v>
      </c>
      <c r="D301" s="39" t="s">
        <v>35</v>
      </c>
    </row>
    <row r="302" spans="1:4" x14ac:dyDescent="0.25">
      <c r="A302" s="37" t="s">
        <v>375</v>
      </c>
      <c r="B302" s="38" t="s">
        <v>34</v>
      </c>
      <c r="C302" s="85">
        <f>VLOOKUP(Tabella_Comuni_RER[[#This Row],[Comune]],'RER (PG_6240-2025)'!$E$4:$F$333,2,FALSE)</f>
        <v>2201</v>
      </c>
      <c r="D302" s="39" t="s">
        <v>35</v>
      </c>
    </row>
    <row r="303" spans="1:4" x14ac:dyDescent="0.25">
      <c r="A303" s="37" t="s">
        <v>376</v>
      </c>
      <c r="B303" s="38" t="s">
        <v>36</v>
      </c>
      <c r="C303" s="85">
        <f>VLOOKUP(Tabella_Comuni_RER[[#This Row],[Comune]],'RER (PG_6240-2025)'!$E$4:$F$333,2,FALSE)</f>
        <v>4165</v>
      </c>
      <c r="D303" s="39" t="s">
        <v>35</v>
      </c>
    </row>
    <row r="304" spans="1:4" x14ac:dyDescent="0.25">
      <c r="A304" s="37" t="s">
        <v>377</v>
      </c>
      <c r="B304" s="38" t="s">
        <v>34</v>
      </c>
      <c r="C304" s="85">
        <f>VLOOKUP(Tabella_Comuni_RER[[#This Row],[Comune]],'RER (PG_6240-2025)'!$E$4:$F$333,2,FALSE)</f>
        <v>870</v>
      </c>
      <c r="D304" s="39" t="s">
        <v>33</v>
      </c>
    </row>
    <row r="305" spans="1:4" x14ac:dyDescent="0.25">
      <c r="A305" s="37" t="s">
        <v>378</v>
      </c>
      <c r="B305" s="38" t="s">
        <v>34</v>
      </c>
      <c r="C305" s="85">
        <f>VLOOKUP(Tabella_Comuni_RER[[#This Row],[Comune]],'RER (PG_6240-2025)'!$E$4:$F$333,2,FALSE)</f>
        <v>7758</v>
      </c>
      <c r="D305" s="39" t="s">
        <v>35</v>
      </c>
    </row>
    <row r="306" spans="1:4" x14ac:dyDescent="0.25">
      <c r="A306" s="37" t="s">
        <v>379</v>
      </c>
      <c r="B306" s="38" t="s">
        <v>34</v>
      </c>
      <c r="C306" s="85">
        <f>VLOOKUP(Tabella_Comuni_RER[[#This Row],[Comune]],'RER (PG_6240-2025)'!$E$4:$F$333,2,FALSE)</f>
        <v>9677</v>
      </c>
      <c r="D306" s="39" t="s">
        <v>35</v>
      </c>
    </row>
    <row r="307" spans="1:4" x14ac:dyDescent="0.25">
      <c r="A307" s="37" t="s">
        <v>380</v>
      </c>
      <c r="B307" s="38" t="s">
        <v>32</v>
      </c>
      <c r="C307" s="85">
        <f>VLOOKUP(Tabella_Comuni_RER[[#This Row],[Comune]],'RER (PG_6240-2025)'!$E$4:$F$333,2,FALSE)</f>
        <v>2229</v>
      </c>
      <c r="D307" s="39" t="s">
        <v>33</v>
      </c>
    </row>
    <row r="308" spans="1:4" x14ac:dyDescent="0.25">
      <c r="A308" s="37" t="s">
        <v>381</v>
      </c>
      <c r="B308" s="38" t="s">
        <v>40</v>
      </c>
      <c r="C308" s="85">
        <f>VLOOKUP(Tabella_Comuni_RER[[#This Row],[Comune]],'RER (PG_6240-2025)'!$E$4:$F$333,2,FALSE)</f>
        <v>1104</v>
      </c>
      <c r="D308" s="39" t="s">
        <v>35</v>
      </c>
    </row>
    <row r="309" spans="1:4" x14ac:dyDescent="0.25">
      <c r="A309" s="37" t="s">
        <v>382</v>
      </c>
      <c r="B309" s="38" t="s">
        <v>39</v>
      </c>
      <c r="C309" s="85">
        <f>VLOOKUP(Tabella_Comuni_RER[[#This Row],[Comune]],'RER (PG_6240-2025)'!$E$4:$F$333,2,FALSE)</f>
        <v>6911</v>
      </c>
      <c r="D309" s="39" t="s">
        <v>35</v>
      </c>
    </row>
    <row r="310" spans="1:4" x14ac:dyDescent="0.25">
      <c r="A310" s="37" t="s">
        <v>383</v>
      </c>
      <c r="B310" s="38" t="s">
        <v>34</v>
      </c>
      <c r="C310" s="85">
        <f>VLOOKUP(Tabella_Comuni_RER[[#This Row],[Comune]],'RER (PG_6240-2025)'!$E$4:$F$333,2,FALSE)</f>
        <v>528</v>
      </c>
      <c r="D310" s="39" t="s">
        <v>35</v>
      </c>
    </row>
    <row r="311" spans="1:4" x14ac:dyDescent="0.25">
      <c r="A311" s="37" t="s">
        <v>384</v>
      </c>
      <c r="B311" s="38" t="s">
        <v>38</v>
      </c>
      <c r="C311" s="85">
        <f>VLOOKUP(Tabella_Comuni_RER[[#This Row],[Comune]],'RER (PG_6240-2025)'!$E$4:$F$333,2,FALSE)</f>
        <v>32147</v>
      </c>
      <c r="D311" s="39" t="s">
        <v>35</v>
      </c>
    </row>
    <row r="312" spans="1:4" x14ac:dyDescent="0.25">
      <c r="A312" s="37" t="s">
        <v>385</v>
      </c>
      <c r="B312" s="38" t="s">
        <v>34</v>
      </c>
      <c r="C312" s="85">
        <f>VLOOKUP(Tabella_Comuni_RER[[#This Row],[Comune]],'RER (PG_6240-2025)'!$E$4:$F$333,2,FALSE)</f>
        <v>2598</v>
      </c>
      <c r="D312" s="39" t="s">
        <v>33</v>
      </c>
    </row>
    <row r="313" spans="1:4" x14ac:dyDescent="0.25">
      <c r="A313" s="37" t="s">
        <v>386</v>
      </c>
      <c r="B313" s="38" t="s">
        <v>34</v>
      </c>
      <c r="C313" s="85">
        <f>VLOOKUP(Tabella_Comuni_RER[[#This Row],[Comune]],'RER (PG_6240-2025)'!$E$4:$F$333,2,FALSE)</f>
        <v>1146</v>
      </c>
      <c r="D313" s="39" t="s">
        <v>33</v>
      </c>
    </row>
    <row r="314" spans="1:4" x14ac:dyDescent="0.25">
      <c r="A314" s="37" t="s">
        <v>387</v>
      </c>
      <c r="B314" s="38" t="s">
        <v>36</v>
      </c>
      <c r="C314" s="85">
        <f>VLOOKUP(Tabella_Comuni_RER[[#This Row],[Comune]],'RER (PG_6240-2025)'!$E$4:$F$333,2,FALSE)</f>
        <v>3868</v>
      </c>
      <c r="D314" s="39" t="s">
        <v>35</v>
      </c>
    </row>
    <row r="315" spans="1:4" x14ac:dyDescent="0.25">
      <c r="A315" s="37" t="s">
        <v>388</v>
      </c>
      <c r="B315" s="38" t="s">
        <v>38</v>
      </c>
      <c r="C315" s="85">
        <f>VLOOKUP(Tabella_Comuni_RER[[#This Row],[Comune]],'RER (PG_6240-2025)'!$E$4:$F$333,2,FALSE)</f>
        <v>7879</v>
      </c>
      <c r="D315" s="39" t="s">
        <v>35</v>
      </c>
    </row>
    <row r="316" spans="1:4" x14ac:dyDescent="0.25">
      <c r="A316" s="37" t="s">
        <v>389</v>
      </c>
      <c r="B316" s="38" t="s">
        <v>40</v>
      </c>
      <c r="C316" s="85">
        <f>VLOOKUP(Tabella_Comuni_RER[[#This Row],[Comune]],'RER (PG_6240-2025)'!$E$4:$F$333,2,FALSE)</f>
        <v>1734</v>
      </c>
      <c r="D316" s="39" t="s">
        <v>35</v>
      </c>
    </row>
    <row r="317" spans="1:4" x14ac:dyDescent="0.25">
      <c r="A317" s="37" t="s">
        <v>390</v>
      </c>
      <c r="B317" s="38" t="s">
        <v>32</v>
      </c>
      <c r="C317" s="85">
        <f>VLOOKUP(Tabella_Comuni_RER[[#This Row],[Comune]],'RER (PG_6240-2025)'!$E$4:$F$333,2,FALSE)</f>
        <v>2030</v>
      </c>
      <c r="D317" s="39" t="s">
        <v>33</v>
      </c>
    </row>
    <row r="318" spans="1:4" x14ac:dyDescent="0.25">
      <c r="A318" s="37" t="s">
        <v>391</v>
      </c>
      <c r="B318" s="38" t="s">
        <v>42</v>
      </c>
      <c r="C318" s="85">
        <f>VLOOKUP(Tabella_Comuni_RER[[#This Row],[Comune]],'RER (PG_6240-2025)'!$E$4:$F$333,2,FALSE)</f>
        <v>10122</v>
      </c>
      <c r="D318" s="39" t="s">
        <v>35</v>
      </c>
    </row>
    <row r="319" spans="1:4" x14ac:dyDescent="0.25">
      <c r="A319" s="37" t="s">
        <v>392</v>
      </c>
      <c r="B319" s="38" t="s">
        <v>36</v>
      </c>
      <c r="C319" s="85">
        <f>VLOOKUP(Tabella_Comuni_RER[[#This Row],[Comune]],'RER (PG_6240-2025)'!$E$4:$F$333,2,FALSE)</f>
        <v>1797</v>
      </c>
      <c r="D319" s="39" t="s">
        <v>33</v>
      </c>
    </row>
    <row r="320" spans="1:4" x14ac:dyDescent="0.25">
      <c r="A320" s="37" t="s">
        <v>393</v>
      </c>
      <c r="B320" s="38" t="s">
        <v>36</v>
      </c>
      <c r="C320" s="85">
        <f>VLOOKUP(Tabella_Comuni_RER[[#This Row],[Comune]],'RER (PG_6240-2025)'!$E$4:$F$333,2,FALSE)</f>
        <v>4407</v>
      </c>
      <c r="D320" s="39" t="s">
        <v>35</v>
      </c>
    </row>
    <row r="321" spans="1:4" x14ac:dyDescent="0.25">
      <c r="A321" s="37" t="s">
        <v>394</v>
      </c>
      <c r="B321" s="38" t="s">
        <v>36</v>
      </c>
      <c r="C321" s="85">
        <f>VLOOKUP(Tabella_Comuni_RER[[#This Row],[Comune]],'RER (PG_6240-2025)'!$E$4:$F$333,2,FALSE)</f>
        <v>3444</v>
      </c>
      <c r="D321" s="39" t="s">
        <v>35</v>
      </c>
    </row>
    <row r="322" spans="1:4" x14ac:dyDescent="0.25">
      <c r="A322" s="37" t="s">
        <v>395</v>
      </c>
      <c r="B322" s="38" t="s">
        <v>39</v>
      </c>
      <c r="C322" s="85">
        <f>VLOOKUP(Tabella_Comuni_RER[[#This Row],[Comune]],'RER (PG_6240-2025)'!$E$4:$F$333,2,FALSE)</f>
        <v>7686</v>
      </c>
      <c r="D322" s="39" t="s">
        <v>35</v>
      </c>
    </row>
    <row r="323" spans="1:4" x14ac:dyDescent="0.25">
      <c r="A323" s="37" t="s">
        <v>396</v>
      </c>
      <c r="B323" s="38" t="s">
        <v>41</v>
      </c>
      <c r="C323" s="85">
        <f>VLOOKUP(Tabella_Comuni_RER[[#This Row],[Comune]],'RER (PG_6240-2025)'!$E$4:$F$333,2,FALSE)</f>
        <v>26215</v>
      </c>
      <c r="D323" s="39" t="s">
        <v>35</v>
      </c>
    </row>
    <row r="324" spans="1:4" x14ac:dyDescent="0.25">
      <c r="A324" s="37" t="s">
        <v>397</v>
      </c>
      <c r="B324" s="38" t="s">
        <v>32</v>
      </c>
      <c r="C324" s="85">
        <f>VLOOKUP(Tabella_Comuni_RER[[#This Row],[Comune]],'RER (PG_6240-2025)'!$E$4:$F$333,2,FALSE)</f>
        <v>4239</v>
      </c>
      <c r="D324" s="39" t="s">
        <v>35</v>
      </c>
    </row>
    <row r="325" spans="1:4" x14ac:dyDescent="0.25">
      <c r="A325" s="37" t="s">
        <v>398</v>
      </c>
      <c r="B325" s="38" t="s">
        <v>36</v>
      </c>
      <c r="C325" s="85">
        <f>VLOOKUP(Tabella_Comuni_RER[[#This Row],[Comune]],'RER (PG_6240-2025)'!$E$4:$F$333,2,FALSE)</f>
        <v>3554</v>
      </c>
      <c r="D325" s="39" t="s">
        <v>35</v>
      </c>
    </row>
    <row r="326" spans="1:4" x14ac:dyDescent="0.25">
      <c r="A326" s="37" t="s">
        <v>399</v>
      </c>
      <c r="B326" s="38" t="s">
        <v>32</v>
      </c>
      <c r="C326" s="85">
        <f>VLOOKUP(Tabella_Comuni_RER[[#This Row],[Comune]],'RER (PG_6240-2025)'!$E$4:$F$333,2,FALSE)</f>
        <v>1689</v>
      </c>
      <c r="D326" s="39" t="s">
        <v>35</v>
      </c>
    </row>
    <row r="327" spans="1:4" x14ac:dyDescent="0.25">
      <c r="A327" s="37" t="s">
        <v>400</v>
      </c>
      <c r="B327" s="38" t="s">
        <v>39</v>
      </c>
      <c r="C327" s="85">
        <f>VLOOKUP(Tabella_Comuni_RER[[#This Row],[Comune]],'RER (PG_6240-2025)'!$E$4:$F$333,2,FALSE)</f>
        <v>3611</v>
      </c>
      <c r="D327" s="39" t="s">
        <v>33</v>
      </c>
    </row>
    <row r="328" spans="1:4" x14ac:dyDescent="0.25">
      <c r="A328" s="37" t="s">
        <v>401</v>
      </c>
      <c r="B328" s="38" t="s">
        <v>32</v>
      </c>
      <c r="C328" s="85">
        <f>VLOOKUP(Tabella_Comuni_RER[[#This Row],[Comune]],'RER (PG_6240-2025)'!$E$4:$F$333,2,FALSE)</f>
        <v>69</v>
      </c>
      <c r="D328" s="39" t="s">
        <v>33</v>
      </c>
    </row>
    <row r="329" spans="1:4" x14ac:dyDescent="0.25">
      <c r="A329" s="37" t="s">
        <v>402</v>
      </c>
      <c r="B329" s="38" t="s">
        <v>32</v>
      </c>
      <c r="C329" s="85">
        <f>VLOOKUP(Tabella_Comuni_RER[[#This Row],[Comune]],'RER (PG_6240-2025)'!$E$4:$F$333,2,FALSE)</f>
        <v>2546</v>
      </c>
      <c r="D329" s="39" t="s">
        <v>33</v>
      </c>
    </row>
    <row r="330" spans="1:4" x14ac:dyDescent="0.25">
      <c r="A330" s="37" t="s">
        <v>403</v>
      </c>
      <c r="B330" s="38" t="s">
        <v>41</v>
      </c>
      <c r="C330" s="85">
        <f>VLOOKUP(Tabella_Comuni_RER[[#This Row],[Comune]],'RER (PG_6240-2025)'!$E$4:$F$333,2,FALSE)</f>
        <v>4830</v>
      </c>
      <c r="D330" s="39" t="s">
        <v>35</v>
      </c>
    </row>
    <row r="331" spans="1:4" x14ac:dyDescent="0.25">
      <c r="A331" s="41" t="s">
        <v>404</v>
      </c>
      <c r="B331" s="42" t="s">
        <v>38</v>
      </c>
      <c r="C331" s="85">
        <f>VLOOKUP(Tabella_Comuni_RER[[#This Row],[Comune]],'RER (PG_6240-2025)'!$E$4:$F$333,2,FALSE)</f>
        <v>19545</v>
      </c>
      <c r="D331" s="39" t="s">
        <v>35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4B31-BC19-4275-B4C7-EB7BBF9B2A62}">
  <dimension ref="A1:P334"/>
  <sheetViews>
    <sheetView workbookViewId="0">
      <selection sqref="A1:P1"/>
    </sheetView>
  </sheetViews>
  <sheetFormatPr defaultColWidth="8.85546875" defaultRowHeight="10.5" x14ac:dyDescent="0.25"/>
  <cols>
    <col min="1" max="4" width="5.7109375" style="138" customWidth="1"/>
    <col min="5" max="5" width="26.5703125" style="138" bestFit="1" customWidth="1"/>
    <col min="6" max="6" width="10.7109375" style="163" customWidth="1"/>
    <col min="7" max="7" width="14.28515625" style="163" bestFit="1" customWidth="1"/>
    <col min="8" max="8" width="10.7109375" style="163" customWidth="1"/>
    <col min="9" max="9" width="11.28515625" style="163" bestFit="1" customWidth="1"/>
    <col min="10" max="10" width="14.28515625" style="163" bestFit="1" customWidth="1"/>
    <col min="11" max="11" width="12.42578125" style="163" bestFit="1" customWidth="1"/>
    <col min="12" max="12" width="14.28515625" style="138" bestFit="1" customWidth="1"/>
    <col min="13" max="16" width="10.7109375" style="138" customWidth="1"/>
    <col min="17" max="16384" width="8.85546875" style="138"/>
  </cols>
  <sheetData>
    <row r="1" spans="1:16" ht="75" customHeight="1" x14ac:dyDescent="0.25">
      <c r="A1" s="214" t="s">
        <v>467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6"/>
    </row>
    <row r="2" spans="1:16" ht="63" x14ac:dyDescent="0.25">
      <c r="A2" s="139" t="s">
        <v>468</v>
      </c>
      <c r="B2" s="139" t="s">
        <v>469</v>
      </c>
      <c r="C2" s="139" t="s">
        <v>470</v>
      </c>
      <c r="D2" s="139" t="s">
        <v>471</v>
      </c>
      <c r="E2" s="139" t="s">
        <v>30</v>
      </c>
      <c r="F2" s="140" t="s">
        <v>472</v>
      </c>
      <c r="G2" s="141" t="s">
        <v>473</v>
      </c>
      <c r="H2" s="142" t="s">
        <v>474</v>
      </c>
      <c r="I2" s="143" t="s">
        <v>475</v>
      </c>
      <c r="J2" s="140" t="s">
        <v>476</v>
      </c>
      <c r="K2" s="140" t="s">
        <v>477</v>
      </c>
      <c r="L2" s="140" t="s">
        <v>478</v>
      </c>
      <c r="M2" s="140" t="s">
        <v>479</v>
      </c>
      <c r="N2" s="140" t="s">
        <v>480</v>
      </c>
      <c r="O2" s="140" t="s">
        <v>481</v>
      </c>
      <c r="P2" s="140" t="s">
        <v>482</v>
      </c>
    </row>
    <row r="3" spans="1:16" x14ac:dyDescent="0.25">
      <c r="A3" s="144"/>
      <c r="B3" s="144"/>
      <c r="C3" s="144"/>
      <c r="D3" s="144"/>
      <c r="E3" s="144"/>
      <c r="F3" s="145"/>
      <c r="G3" s="141" t="s">
        <v>483</v>
      </c>
      <c r="H3" s="142" t="s">
        <v>484</v>
      </c>
      <c r="I3" s="143" t="s">
        <v>485</v>
      </c>
      <c r="J3" s="146" t="s">
        <v>486</v>
      </c>
      <c r="K3" s="147"/>
      <c r="L3" s="148"/>
      <c r="M3" s="148"/>
      <c r="N3" s="148"/>
      <c r="O3" s="148"/>
      <c r="P3" s="148"/>
    </row>
    <row r="4" spans="1:16" x14ac:dyDescent="0.25">
      <c r="A4" s="149" t="s">
        <v>487</v>
      </c>
      <c r="B4" s="149" t="s">
        <v>488</v>
      </c>
      <c r="C4" s="149" t="s">
        <v>489</v>
      </c>
      <c r="D4" s="149" t="s">
        <v>38</v>
      </c>
      <c r="E4" s="150" t="s">
        <v>490</v>
      </c>
      <c r="F4" s="151">
        <v>7202</v>
      </c>
      <c r="G4" s="152">
        <v>1479457</v>
      </c>
      <c r="H4" s="153">
        <v>0</v>
      </c>
      <c r="I4" s="154">
        <v>0</v>
      </c>
      <c r="J4" s="151">
        <v>1479457</v>
      </c>
      <c r="K4" s="151">
        <v>2191770</v>
      </c>
      <c r="L4" s="151">
        <v>3671227</v>
      </c>
      <c r="M4" s="155">
        <v>0.40298706672183443</v>
      </c>
      <c r="N4" s="151">
        <v>205.42307692307693</v>
      </c>
      <c r="O4" s="151">
        <v>304.32796445431825</v>
      </c>
      <c r="P4" s="151">
        <v>509.75104137739515</v>
      </c>
    </row>
    <row r="5" spans="1:16" x14ac:dyDescent="0.25">
      <c r="A5" s="149" t="s">
        <v>487</v>
      </c>
      <c r="B5" s="149" t="s">
        <v>488</v>
      </c>
      <c r="C5" s="149" t="s">
        <v>491</v>
      </c>
      <c r="D5" s="149" t="s">
        <v>38</v>
      </c>
      <c r="E5" s="150" t="s">
        <v>492</v>
      </c>
      <c r="F5" s="151">
        <v>12374</v>
      </c>
      <c r="G5" s="152">
        <v>10137098</v>
      </c>
      <c r="H5" s="153">
        <v>0</v>
      </c>
      <c r="I5" s="154">
        <v>74100</v>
      </c>
      <c r="J5" s="151">
        <v>10211198</v>
      </c>
      <c r="K5" s="151">
        <v>809350</v>
      </c>
      <c r="L5" s="151">
        <v>11020548</v>
      </c>
      <c r="M5" s="155">
        <v>0.92655991335458088</v>
      </c>
      <c r="N5" s="151">
        <v>825.21399709067396</v>
      </c>
      <c r="O5" s="151">
        <v>65.407305640859875</v>
      </c>
      <c r="P5" s="151">
        <v>890.62130273153389</v>
      </c>
    </row>
    <row r="6" spans="1:16" x14ac:dyDescent="0.25">
      <c r="A6" s="149" t="s">
        <v>487</v>
      </c>
      <c r="B6" s="149" t="s">
        <v>488</v>
      </c>
      <c r="C6" s="149" t="s">
        <v>493</v>
      </c>
      <c r="D6" s="149" t="s">
        <v>38</v>
      </c>
      <c r="E6" s="150" t="s">
        <v>494</v>
      </c>
      <c r="F6" s="151">
        <v>9640</v>
      </c>
      <c r="G6" s="152">
        <v>5000545</v>
      </c>
      <c r="H6" s="153">
        <v>0</v>
      </c>
      <c r="I6" s="154">
        <v>56400</v>
      </c>
      <c r="J6" s="151">
        <v>5056945</v>
      </c>
      <c r="K6" s="151">
        <v>1130390</v>
      </c>
      <c r="L6" s="151">
        <v>6187335</v>
      </c>
      <c r="M6" s="155">
        <v>0.81730583522631306</v>
      </c>
      <c r="N6" s="151">
        <v>524.57935684647305</v>
      </c>
      <c r="O6" s="151">
        <v>117.2603734439834</v>
      </c>
      <c r="P6" s="151">
        <v>641.83973029045649</v>
      </c>
    </row>
    <row r="7" spans="1:16" x14ac:dyDescent="0.25">
      <c r="A7" s="149" t="s">
        <v>487</v>
      </c>
      <c r="B7" s="149" t="s">
        <v>488</v>
      </c>
      <c r="C7" s="149" t="s">
        <v>495</v>
      </c>
      <c r="D7" s="149" t="s">
        <v>38</v>
      </c>
      <c r="E7" s="150" t="s">
        <v>496</v>
      </c>
      <c r="F7" s="151">
        <v>7162</v>
      </c>
      <c r="G7" s="152">
        <v>2674265</v>
      </c>
      <c r="H7" s="153">
        <v>0</v>
      </c>
      <c r="I7" s="154">
        <v>0</v>
      </c>
      <c r="J7" s="151">
        <v>2674265</v>
      </c>
      <c r="K7" s="151">
        <v>589330</v>
      </c>
      <c r="L7" s="151">
        <v>3263595</v>
      </c>
      <c r="M7" s="155">
        <v>0.8194230595401697</v>
      </c>
      <c r="N7" s="151">
        <v>373.39639765428649</v>
      </c>
      <c r="O7" s="151">
        <v>82.285674392627755</v>
      </c>
      <c r="P7" s="151">
        <v>455.68207204691424</v>
      </c>
    </row>
    <row r="8" spans="1:16" x14ac:dyDescent="0.25">
      <c r="A8" s="149" t="s">
        <v>487</v>
      </c>
      <c r="B8" s="149" t="s">
        <v>488</v>
      </c>
      <c r="C8" s="149" t="s">
        <v>497</v>
      </c>
      <c r="D8" s="149" t="s">
        <v>38</v>
      </c>
      <c r="E8" s="150" t="s">
        <v>498</v>
      </c>
      <c r="F8" s="151">
        <v>5823</v>
      </c>
      <c r="G8" s="152">
        <v>13015801</v>
      </c>
      <c r="H8" s="153">
        <v>0</v>
      </c>
      <c r="I8" s="154">
        <v>0</v>
      </c>
      <c r="J8" s="151">
        <v>13015801</v>
      </c>
      <c r="K8" s="151">
        <v>1848680</v>
      </c>
      <c r="L8" s="151">
        <v>14864481</v>
      </c>
      <c r="M8" s="155">
        <v>0.8756310428867311</v>
      </c>
      <c r="N8" s="151">
        <v>2235.2397389661687</v>
      </c>
      <c r="O8" s="151">
        <v>317.4789627339859</v>
      </c>
      <c r="P8" s="151">
        <v>2552.7187017001547</v>
      </c>
    </row>
    <row r="9" spans="1:16" x14ac:dyDescent="0.25">
      <c r="A9" s="149" t="s">
        <v>487</v>
      </c>
      <c r="B9" s="149" t="s">
        <v>488</v>
      </c>
      <c r="C9" s="149" t="s">
        <v>499</v>
      </c>
      <c r="D9" s="149" t="s">
        <v>38</v>
      </c>
      <c r="E9" s="150" t="s">
        <v>500</v>
      </c>
      <c r="F9" s="151">
        <v>392791</v>
      </c>
      <c r="G9" s="152">
        <v>150049535</v>
      </c>
      <c r="H9" s="153">
        <v>0</v>
      </c>
      <c r="I9" s="154">
        <v>117900</v>
      </c>
      <c r="J9" s="151">
        <v>150167435</v>
      </c>
      <c r="K9" s="151">
        <v>56136030</v>
      </c>
      <c r="L9" s="151">
        <v>206303465</v>
      </c>
      <c r="M9" s="155">
        <v>0.72789584508432759</v>
      </c>
      <c r="N9" s="151">
        <v>382.30874689084015</v>
      </c>
      <c r="O9" s="151">
        <v>142.91577454676914</v>
      </c>
      <c r="P9" s="151">
        <v>525.22452143760927</v>
      </c>
    </row>
    <row r="10" spans="1:16" x14ac:dyDescent="0.25">
      <c r="A10" s="149" t="s">
        <v>487</v>
      </c>
      <c r="B10" s="149" t="s">
        <v>488</v>
      </c>
      <c r="C10" s="149" t="s">
        <v>501</v>
      </c>
      <c r="D10" s="149" t="s">
        <v>38</v>
      </c>
      <c r="E10" s="150" t="s">
        <v>502</v>
      </c>
      <c r="F10" s="151">
        <v>3247</v>
      </c>
      <c r="G10" s="152">
        <v>1336327</v>
      </c>
      <c r="H10" s="153">
        <v>0</v>
      </c>
      <c r="I10" s="154">
        <v>44700</v>
      </c>
      <c r="J10" s="151">
        <v>1381027</v>
      </c>
      <c r="K10" s="151">
        <v>471520</v>
      </c>
      <c r="L10" s="151">
        <v>1852547</v>
      </c>
      <c r="M10" s="155">
        <v>0.74547474369071343</v>
      </c>
      <c r="N10" s="151">
        <v>425.32399137665539</v>
      </c>
      <c r="O10" s="151">
        <v>145.21712349861411</v>
      </c>
      <c r="P10" s="151">
        <v>570.5411148752695</v>
      </c>
    </row>
    <row r="11" spans="1:16" x14ac:dyDescent="0.25">
      <c r="A11" s="149" t="s">
        <v>487</v>
      </c>
      <c r="B11" s="149" t="s">
        <v>488</v>
      </c>
      <c r="C11" s="149" t="s">
        <v>503</v>
      </c>
      <c r="D11" s="149" t="s">
        <v>38</v>
      </c>
      <c r="E11" s="150" t="s">
        <v>504</v>
      </c>
      <c r="F11" s="151">
        <v>18476</v>
      </c>
      <c r="G11" s="152">
        <v>8987556</v>
      </c>
      <c r="H11" s="153">
        <v>0</v>
      </c>
      <c r="I11" s="154">
        <v>143100</v>
      </c>
      <c r="J11" s="151">
        <v>9130656</v>
      </c>
      <c r="K11" s="151">
        <v>1681480</v>
      </c>
      <c r="L11" s="151">
        <v>10812136</v>
      </c>
      <c r="M11" s="155">
        <v>0.84448216337641335</v>
      </c>
      <c r="N11" s="151">
        <v>494.19008443386014</v>
      </c>
      <c r="O11" s="151">
        <v>91.008876380168871</v>
      </c>
      <c r="P11" s="151">
        <v>585.19896081402896</v>
      </c>
    </row>
    <row r="12" spans="1:16" x14ac:dyDescent="0.25">
      <c r="A12" s="149" t="s">
        <v>487</v>
      </c>
      <c r="B12" s="149" t="s">
        <v>488</v>
      </c>
      <c r="C12" s="149" t="s">
        <v>505</v>
      </c>
      <c r="D12" s="149" t="s">
        <v>38</v>
      </c>
      <c r="E12" s="150" t="s">
        <v>506</v>
      </c>
      <c r="F12" s="151">
        <v>13767</v>
      </c>
      <c r="G12" s="152">
        <v>9434705</v>
      </c>
      <c r="H12" s="153">
        <v>0</v>
      </c>
      <c r="I12" s="154">
        <v>38100</v>
      </c>
      <c r="J12" s="151">
        <v>9472805</v>
      </c>
      <c r="K12" s="151">
        <v>1252520</v>
      </c>
      <c r="L12" s="151">
        <v>10725325</v>
      </c>
      <c r="M12" s="155">
        <v>0.88321845724954717</v>
      </c>
      <c r="N12" s="151">
        <v>688.08055495024337</v>
      </c>
      <c r="O12" s="151">
        <v>90.979879421805762</v>
      </c>
      <c r="P12" s="151">
        <v>779.06043437204914</v>
      </c>
    </row>
    <row r="13" spans="1:16" x14ac:dyDescent="0.25">
      <c r="A13" s="149" t="s">
        <v>487</v>
      </c>
      <c r="B13" s="149" t="s">
        <v>488</v>
      </c>
      <c r="C13" s="149" t="s">
        <v>507</v>
      </c>
      <c r="D13" s="149" t="s">
        <v>38</v>
      </c>
      <c r="E13" s="150" t="s">
        <v>508</v>
      </c>
      <c r="F13" s="151">
        <v>1902</v>
      </c>
      <c r="G13" s="152">
        <v>673922</v>
      </c>
      <c r="H13" s="153">
        <v>0</v>
      </c>
      <c r="I13" s="154">
        <v>106500</v>
      </c>
      <c r="J13" s="151">
        <v>780422</v>
      </c>
      <c r="K13" s="151">
        <v>590150</v>
      </c>
      <c r="L13" s="151">
        <v>1370572</v>
      </c>
      <c r="M13" s="155">
        <v>0.5694133544242842</v>
      </c>
      <c r="N13" s="151">
        <v>410.31650893796007</v>
      </c>
      <c r="O13" s="151">
        <v>310.27865404837013</v>
      </c>
      <c r="P13" s="151">
        <v>720.59516298633014</v>
      </c>
    </row>
    <row r="14" spans="1:16" x14ac:dyDescent="0.25">
      <c r="A14" s="149" t="s">
        <v>487</v>
      </c>
      <c r="B14" s="149" t="s">
        <v>488</v>
      </c>
      <c r="C14" s="149" t="s">
        <v>509</v>
      </c>
      <c r="D14" s="149" t="s">
        <v>38</v>
      </c>
      <c r="E14" s="150" t="s">
        <v>510</v>
      </c>
      <c r="F14" s="151">
        <v>35485</v>
      </c>
      <c r="G14" s="152">
        <v>9535474</v>
      </c>
      <c r="H14" s="153">
        <v>0</v>
      </c>
      <c r="I14" s="154">
        <v>0</v>
      </c>
      <c r="J14" s="151">
        <v>9535474</v>
      </c>
      <c r="K14" s="151">
        <v>5282310</v>
      </c>
      <c r="L14" s="151">
        <v>14817784</v>
      </c>
      <c r="M14" s="155">
        <v>0.64351552161915704</v>
      </c>
      <c r="N14" s="151">
        <v>268.71844441313232</v>
      </c>
      <c r="O14" s="151">
        <v>148.86036353388755</v>
      </c>
      <c r="P14" s="151">
        <v>417.57880794701987</v>
      </c>
    </row>
    <row r="15" spans="1:16" x14ac:dyDescent="0.25">
      <c r="A15" s="149" t="s">
        <v>487</v>
      </c>
      <c r="B15" s="149" t="s">
        <v>488</v>
      </c>
      <c r="C15" s="149" t="s">
        <v>511</v>
      </c>
      <c r="D15" s="149" t="s">
        <v>38</v>
      </c>
      <c r="E15" s="150" t="s">
        <v>512</v>
      </c>
      <c r="F15" s="151">
        <v>3379</v>
      </c>
      <c r="G15" s="152">
        <v>1822927</v>
      </c>
      <c r="H15" s="153">
        <v>0</v>
      </c>
      <c r="I15" s="154">
        <v>51600</v>
      </c>
      <c r="J15" s="151">
        <v>1874527</v>
      </c>
      <c r="K15" s="151">
        <v>397158</v>
      </c>
      <c r="L15" s="151">
        <v>2271685</v>
      </c>
      <c r="M15" s="155">
        <v>0.82517030310100214</v>
      </c>
      <c r="N15" s="151">
        <v>554.75791654335603</v>
      </c>
      <c r="O15" s="151">
        <v>117.53714116602545</v>
      </c>
      <c r="P15" s="151">
        <v>672.29505770938147</v>
      </c>
    </row>
    <row r="16" spans="1:16" x14ac:dyDescent="0.25">
      <c r="A16" s="149" t="s">
        <v>487</v>
      </c>
      <c r="B16" s="149" t="s">
        <v>488</v>
      </c>
      <c r="C16" s="149" t="s">
        <v>513</v>
      </c>
      <c r="D16" s="149" t="s">
        <v>38</v>
      </c>
      <c r="E16" s="150" t="s">
        <v>514</v>
      </c>
      <c r="F16" s="151">
        <v>1926</v>
      </c>
      <c r="G16" s="152">
        <v>881395</v>
      </c>
      <c r="H16" s="153">
        <v>0</v>
      </c>
      <c r="I16" s="154">
        <v>38700</v>
      </c>
      <c r="J16" s="151">
        <v>920095</v>
      </c>
      <c r="K16" s="151">
        <v>527480</v>
      </c>
      <c r="L16" s="151">
        <v>1447575</v>
      </c>
      <c r="M16" s="155">
        <v>0.63561128093535746</v>
      </c>
      <c r="N16" s="151">
        <v>477.72326064382139</v>
      </c>
      <c r="O16" s="151">
        <v>273.87331256490137</v>
      </c>
      <c r="P16" s="151">
        <v>751.5965732087227</v>
      </c>
    </row>
    <row r="17" spans="1:16" x14ac:dyDescent="0.25">
      <c r="A17" s="149" t="s">
        <v>487</v>
      </c>
      <c r="B17" s="149" t="s">
        <v>488</v>
      </c>
      <c r="C17" s="149" t="s">
        <v>515</v>
      </c>
      <c r="D17" s="149" t="s">
        <v>38</v>
      </c>
      <c r="E17" s="150" t="s">
        <v>516</v>
      </c>
      <c r="F17" s="151">
        <v>1212</v>
      </c>
      <c r="G17" s="152">
        <v>743831</v>
      </c>
      <c r="H17" s="153">
        <v>0</v>
      </c>
      <c r="I17" s="154">
        <v>28500</v>
      </c>
      <c r="J17" s="151">
        <v>772331</v>
      </c>
      <c r="K17" s="151">
        <v>141290</v>
      </c>
      <c r="L17" s="151">
        <v>913621</v>
      </c>
      <c r="M17" s="155">
        <v>0.84535162830101318</v>
      </c>
      <c r="N17" s="151">
        <v>637.236798679868</v>
      </c>
      <c r="O17" s="151">
        <v>116.57590759075907</v>
      </c>
      <c r="P17" s="151">
        <v>753.81270627062702</v>
      </c>
    </row>
    <row r="18" spans="1:16" x14ac:dyDescent="0.25">
      <c r="A18" s="149" t="s">
        <v>487</v>
      </c>
      <c r="B18" s="149" t="s">
        <v>488</v>
      </c>
      <c r="C18" s="149" t="s">
        <v>517</v>
      </c>
      <c r="D18" s="149" t="s">
        <v>38</v>
      </c>
      <c r="E18" s="150" t="s">
        <v>518</v>
      </c>
      <c r="F18" s="151">
        <v>3393</v>
      </c>
      <c r="G18" s="152">
        <v>817610</v>
      </c>
      <c r="H18" s="153">
        <v>0</v>
      </c>
      <c r="I18" s="154">
        <v>0</v>
      </c>
      <c r="J18" s="151">
        <v>817610</v>
      </c>
      <c r="K18" s="151">
        <v>1045680</v>
      </c>
      <c r="L18" s="151">
        <v>1863290</v>
      </c>
      <c r="M18" s="155">
        <v>0.43879911339619704</v>
      </c>
      <c r="N18" s="151">
        <v>240.96964338343648</v>
      </c>
      <c r="O18" s="151">
        <v>308.18744473916888</v>
      </c>
      <c r="P18" s="151">
        <v>549.15708812260539</v>
      </c>
    </row>
    <row r="19" spans="1:16" x14ac:dyDescent="0.25">
      <c r="A19" s="149" t="s">
        <v>487</v>
      </c>
      <c r="B19" s="149" t="s">
        <v>488</v>
      </c>
      <c r="C19" s="149" t="s">
        <v>519</v>
      </c>
      <c r="D19" s="149" t="s">
        <v>38</v>
      </c>
      <c r="E19" s="150" t="s">
        <v>520</v>
      </c>
      <c r="F19" s="151">
        <v>4521</v>
      </c>
      <c r="G19" s="152">
        <v>3502071</v>
      </c>
      <c r="H19" s="153">
        <v>0</v>
      </c>
      <c r="I19" s="154">
        <v>68100</v>
      </c>
      <c r="J19" s="151">
        <v>3570171</v>
      </c>
      <c r="K19" s="151">
        <v>567100</v>
      </c>
      <c r="L19" s="151">
        <v>4137271</v>
      </c>
      <c r="M19" s="155">
        <v>0.86292896936168795</v>
      </c>
      <c r="N19" s="151">
        <v>789.68613138686135</v>
      </c>
      <c r="O19" s="151">
        <v>125.43685025436851</v>
      </c>
      <c r="P19" s="151">
        <v>915.12298164122979</v>
      </c>
    </row>
    <row r="20" spans="1:16" x14ac:dyDescent="0.25">
      <c r="A20" s="149" t="s">
        <v>487</v>
      </c>
      <c r="B20" s="149" t="s">
        <v>488</v>
      </c>
      <c r="C20" s="149" t="s">
        <v>521</v>
      </c>
      <c r="D20" s="149" t="s">
        <v>38</v>
      </c>
      <c r="E20" s="150" t="s">
        <v>522</v>
      </c>
      <c r="F20" s="151">
        <v>18600</v>
      </c>
      <c r="G20" s="152">
        <v>9576273</v>
      </c>
      <c r="H20" s="153">
        <v>0</v>
      </c>
      <c r="I20" s="154">
        <v>117900</v>
      </c>
      <c r="J20" s="151">
        <v>9694173</v>
      </c>
      <c r="K20" s="151">
        <v>2255800</v>
      </c>
      <c r="L20" s="151">
        <v>11949973</v>
      </c>
      <c r="M20" s="155">
        <v>0.81122969901270903</v>
      </c>
      <c r="N20" s="151">
        <v>521.1920967741936</v>
      </c>
      <c r="O20" s="151">
        <v>121.27956989247312</v>
      </c>
      <c r="P20" s="151">
        <v>642.47166666666669</v>
      </c>
    </row>
    <row r="21" spans="1:16" x14ac:dyDescent="0.25">
      <c r="A21" s="149" t="s">
        <v>487</v>
      </c>
      <c r="B21" s="149" t="s">
        <v>488</v>
      </c>
      <c r="C21" s="149" t="s">
        <v>523</v>
      </c>
      <c r="D21" s="149" t="s">
        <v>38</v>
      </c>
      <c r="E21" s="150" t="s">
        <v>524</v>
      </c>
      <c r="F21" s="151">
        <v>20764</v>
      </c>
      <c r="G21" s="152">
        <v>11041690</v>
      </c>
      <c r="H21" s="153">
        <v>0</v>
      </c>
      <c r="I21" s="154">
        <v>188700</v>
      </c>
      <c r="J21" s="151">
        <v>11230390</v>
      </c>
      <c r="K21" s="151">
        <v>2367206</v>
      </c>
      <c r="L21" s="151">
        <v>13597596</v>
      </c>
      <c r="M21" s="155">
        <v>0.82590996231981006</v>
      </c>
      <c r="N21" s="151">
        <v>540.85869774609898</v>
      </c>
      <c r="O21" s="151">
        <v>114.00529763051435</v>
      </c>
      <c r="P21" s="151">
        <v>654.86399537661339</v>
      </c>
    </row>
    <row r="22" spans="1:16" x14ac:dyDescent="0.25">
      <c r="A22" s="149" t="s">
        <v>487</v>
      </c>
      <c r="B22" s="149" t="s">
        <v>488</v>
      </c>
      <c r="C22" s="149" t="s">
        <v>525</v>
      </c>
      <c r="D22" s="149" t="s">
        <v>38</v>
      </c>
      <c r="E22" s="150" t="s">
        <v>526</v>
      </c>
      <c r="F22" s="151">
        <v>6640</v>
      </c>
      <c r="G22" s="152">
        <v>2417584</v>
      </c>
      <c r="H22" s="153">
        <v>0</v>
      </c>
      <c r="I22" s="154">
        <v>55000</v>
      </c>
      <c r="J22" s="151">
        <v>2472584</v>
      </c>
      <c r="K22" s="151">
        <v>677320</v>
      </c>
      <c r="L22" s="151">
        <v>3149904</v>
      </c>
      <c r="M22" s="155">
        <v>0.78497122451985835</v>
      </c>
      <c r="N22" s="151">
        <v>372.37710843373492</v>
      </c>
      <c r="O22" s="151">
        <v>102.00602409638554</v>
      </c>
      <c r="P22" s="151">
        <v>474.38313253012046</v>
      </c>
    </row>
    <row r="23" spans="1:16" x14ac:dyDescent="0.25">
      <c r="A23" s="149" t="s">
        <v>487</v>
      </c>
      <c r="B23" s="149" t="s">
        <v>488</v>
      </c>
      <c r="C23" s="149" t="s">
        <v>527</v>
      </c>
      <c r="D23" s="149" t="s">
        <v>38</v>
      </c>
      <c r="E23" s="150" t="s">
        <v>528</v>
      </c>
      <c r="F23" s="151">
        <v>16551</v>
      </c>
      <c r="G23" s="152">
        <v>10191810</v>
      </c>
      <c r="H23" s="153">
        <v>0</v>
      </c>
      <c r="I23" s="154">
        <v>106640</v>
      </c>
      <c r="J23" s="151">
        <v>10298450</v>
      </c>
      <c r="K23" s="151">
        <v>3062750</v>
      </c>
      <c r="L23" s="151">
        <v>13361200</v>
      </c>
      <c r="M23" s="155">
        <v>0.77077283477531955</v>
      </c>
      <c r="N23" s="151">
        <v>622.22524318772275</v>
      </c>
      <c r="O23" s="151">
        <v>185.04924173765934</v>
      </c>
      <c r="P23" s="151">
        <v>807.27448492538213</v>
      </c>
    </row>
    <row r="24" spans="1:16" x14ac:dyDescent="0.25">
      <c r="A24" s="149" t="s">
        <v>487</v>
      </c>
      <c r="B24" s="149" t="s">
        <v>488</v>
      </c>
      <c r="C24" s="149" t="s">
        <v>529</v>
      </c>
      <c r="D24" s="149" t="s">
        <v>38</v>
      </c>
      <c r="E24" s="150" t="s">
        <v>530</v>
      </c>
      <c r="F24" s="151">
        <v>5529</v>
      </c>
      <c r="G24" s="152">
        <v>1379549</v>
      </c>
      <c r="H24" s="153">
        <v>0</v>
      </c>
      <c r="I24" s="154">
        <v>102600</v>
      </c>
      <c r="J24" s="151">
        <v>1482149</v>
      </c>
      <c r="K24" s="151">
        <v>1900590</v>
      </c>
      <c r="L24" s="151">
        <v>3382739</v>
      </c>
      <c r="M24" s="155">
        <v>0.4381505637886931</v>
      </c>
      <c r="N24" s="151">
        <v>268.06818592873935</v>
      </c>
      <c r="O24" s="151">
        <v>343.74932175800325</v>
      </c>
      <c r="P24" s="151">
        <v>611.8175076867426</v>
      </c>
    </row>
    <row r="25" spans="1:16" x14ac:dyDescent="0.25">
      <c r="A25" s="149" t="s">
        <v>487</v>
      </c>
      <c r="B25" s="149" t="s">
        <v>488</v>
      </c>
      <c r="C25" s="149" t="s">
        <v>531</v>
      </c>
      <c r="D25" s="149" t="s">
        <v>38</v>
      </c>
      <c r="E25" s="150" t="s">
        <v>532</v>
      </c>
      <c r="F25" s="151">
        <v>14161</v>
      </c>
      <c r="G25" s="152">
        <v>7056262</v>
      </c>
      <c r="H25" s="153">
        <v>0</v>
      </c>
      <c r="I25" s="154">
        <v>64500</v>
      </c>
      <c r="J25" s="151">
        <v>7120762</v>
      </c>
      <c r="K25" s="151">
        <v>1142520</v>
      </c>
      <c r="L25" s="151">
        <v>8263282</v>
      </c>
      <c r="M25" s="155">
        <v>0.86173532501976813</v>
      </c>
      <c r="N25" s="151">
        <v>502.84316079372928</v>
      </c>
      <c r="O25" s="151">
        <v>80.680742885389449</v>
      </c>
      <c r="P25" s="151">
        <v>583.52390367911869</v>
      </c>
    </row>
    <row r="26" spans="1:16" x14ac:dyDescent="0.25">
      <c r="A26" s="149" t="s">
        <v>487</v>
      </c>
      <c r="B26" s="149" t="s">
        <v>488</v>
      </c>
      <c r="C26" s="149" t="s">
        <v>533</v>
      </c>
      <c r="D26" s="149" t="s">
        <v>38</v>
      </c>
      <c r="E26" s="150" t="s">
        <v>534</v>
      </c>
      <c r="F26" s="151">
        <v>6633</v>
      </c>
      <c r="G26" s="152">
        <v>3967559</v>
      </c>
      <c r="H26" s="153">
        <v>0</v>
      </c>
      <c r="I26" s="154">
        <v>87300</v>
      </c>
      <c r="J26" s="151">
        <v>4054859</v>
      </c>
      <c r="K26" s="151">
        <v>351284</v>
      </c>
      <c r="L26" s="151">
        <v>4406143</v>
      </c>
      <c r="M26" s="155">
        <v>0.92027403559076504</v>
      </c>
      <c r="N26" s="151">
        <v>611.31599577868235</v>
      </c>
      <c r="O26" s="151">
        <v>52.960048243630332</v>
      </c>
      <c r="P26" s="151">
        <v>664.2760440223127</v>
      </c>
    </row>
    <row r="27" spans="1:16" x14ac:dyDescent="0.25">
      <c r="A27" s="149" t="s">
        <v>487</v>
      </c>
      <c r="B27" s="149" t="s">
        <v>488</v>
      </c>
      <c r="C27" s="149" t="s">
        <v>535</v>
      </c>
      <c r="D27" s="149" t="s">
        <v>38</v>
      </c>
      <c r="E27" s="150" t="s">
        <v>536</v>
      </c>
      <c r="F27" s="151">
        <v>1914</v>
      </c>
      <c r="G27" s="152">
        <v>755582</v>
      </c>
      <c r="H27" s="153">
        <v>0</v>
      </c>
      <c r="I27" s="154">
        <v>25200</v>
      </c>
      <c r="J27" s="151">
        <v>780782</v>
      </c>
      <c r="K27" s="151">
        <v>243090</v>
      </c>
      <c r="L27" s="151">
        <v>1023872</v>
      </c>
      <c r="M27" s="155">
        <v>0.7625777440930116</v>
      </c>
      <c r="N27" s="151">
        <v>407.93207941483803</v>
      </c>
      <c r="O27" s="151">
        <v>127.00626959247649</v>
      </c>
      <c r="P27" s="151">
        <v>534.93834900731451</v>
      </c>
    </row>
    <row r="28" spans="1:16" x14ac:dyDescent="0.25">
      <c r="A28" s="149" t="s">
        <v>487</v>
      </c>
      <c r="B28" s="149" t="s">
        <v>488</v>
      </c>
      <c r="C28" s="149" t="s">
        <v>537</v>
      </c>
      <c r="D28" s="149" t="s">
        <v>38</v>
      </c>
      <c r="E28" s="150" t="s">
        <v>538</v>
      </c>
      <c r="F28" s="151">
        <v>4885</v>
      </c>
      <c r="G28" s="152">
        <v>2151717</v>
      </c>
      <c r="H28" s="153">
        <v>0</v>
      </c>
      <c r="I28" s="154">
        <v>0</v>
      </c>
      <c r="J28" s="151">
        <v>2151717</v>
      </c>
      <c r="K28" s="151">
        <v>1460300</v>
      </c>
      <c r="L28" s="151">
        <v>3612017</v>
      </c>
      <c r="M28" s="155">
        <v>0.59571065141719981</v>
      </c>
      <c r="N28" s="151">
        <v>440.47430910951891</v>
      </c>
      <c r="O28" s="151">
        <v>298.93551688843399</v>
      </c>
      <c r="P28" s="151">
        <v>739.40982599795291</v>
      </c>
    </row>
    <row r="29" spans="1:16" x14ac:dyDescent="0.25">
      <c r="A29" s="149" t="s">
        <v>487</v>
      </c>
      <c r="B29" s="149" t="s">
        <v>488</v>
      </c>
      <c r="C29" s="149" t="s">
        <v>539</v>
      </c>
      <c r="D29" s="149" t="s">
        <v>38</v>
      </c>
      <c r="E29" s="150" t="s">
        <v>540</v>
      </c>
      <c r="F29" s="151">
        <v>5675</v>
      </c>
      <c r="G29" s="152">
        <v>2542927</v>
      </c>
      <c r="H29" s="153">
        <v>0</v>
      </c>
      <c r="I29" s="154">
        <v>88500</v>
      </c>
      <c r="J29" s="151">
        <v>2631427</v>
      </c>
      <c r="K29" s="151">
        <v>519350</v>
      </c>
      <c r="L29" s="151">
        <v>3150777</v>
      </c>
      <c r="M29" s="155">
        <v>0.83516764277509958</v>
      </c>
      <c r="N29" s="151">
        <v>463.68757709251099</v>
      </c>
      <c r="O29" s="151">
        <v>91.51541850220265</v>
      </c>
      <c r="P29" s="151">
        <v>555.20299559471368</v>
      </c>
    </row>
    <row r="30" spans="1:16" x14ac:dyDescent="0.25">
      <c r="A30" s="149" t="s">
        <v>487</v>
      </c>
      <c r="B30" s="149" t="s">
        <v>488</v>
      </c>
      <c r="C30" s="149" t="s">
        <v>541</v>
      </c>
      <c r="D30" s="149" t="s">
        <v>38</v>
      </c>
      <c r="E30" s="150" t="s">
        <v>542</v>
      </c>
      <c r="F30" s="151">
        <v>13082</v>
      </c>
      <c r="G30" s="152">
        <v>8031405</v>
      </c>
      <c r="H30" s="153">
        <v>0</v>
      </c>
      <c r="I30" s="154">
        <v>51300</v>
      </c>
      <c r="J30" s="151">
        <v>8082705</v>
      </c>
      <c r="K30" s="151">
        <v>1586970</v>
      </c>
      <c r="L30" s="151">
        <v>9669675</v>
      </c>
      <c r="M30" s="155">
        <v>0.83588176438194661</v>
      </c>
      <c r="N30" s="151">
        <v>617.8493349640728</v>
      </c>
      <c r="O30" s="151">
        <v>121.30943280843907</v>
      </c>
      <c r="P30" s="151">
        <v>739.15876777251185</v>
      </c>
    </row>
    <row r="31" spans="1:16" x14ac:dyDescent="0.25">
      <c r="A31" s="149" t="s">
        <v>487</v>
      </c>
      <c r="B31" s="149" t="s">
        <v>488</v>
      </c>
      <c r="C31" s="149" t="s">
        <v>543</v>
      </c>
      <c r="D31" s="149" t="s">
        <v>38</v>
      </c>
      <c r="E31" s="150" t="s">
        <v>544</v>
      </c>
      <c r="F31" s="151">
        <v>3926</v>
      </c>
      <c r="G31" s="152">
        <v>999744</v>
      </c>
      <c r="H31" s="153">
        <v>0</v>
      </c>
      <c r="I31" s="154">
        <v>0</v>
      </c>
      <c r="J31" s="151">
        <v>999744</v>
      </c>
      <c r="K31" s="151">
        <v>1163120</v>
      </c>
      <c r="L31" s="151">
        <v>2162864</v>
      </c>
      <c r="M31" s="155">
        <v>0.46223155963574225</v>
      </c>
      <c r="N31" s="151">
        <v>254.64696892511461</v>
      </c>
      <c r="O31" s="151">
        <v>296.26082526744779</v>
      </c>
      <c r="P31" s="151">
        <v>550.90779419256239</v>
      </c>
    </row>
    <row r="32" spans="1:16" x14ac:dyDescent="0.25">
      <c r="A32" s="149" t="s">
        <v>487</v>
      </c>
      <c r="B32" s="149" t="s">
        <v>488</v>
      </c>
      <c r="C32" s="149" t="s">
        <v>545</v>
      </c>
      <c r="D32" s="149" t="s">
        <v>38</v>
      </c>
      <c r="E32" s="150" t="s">
        <v>546</v>
      </c>
      <c r="F32" s="151">
        <v>69625</v>
      </c>
      <c r="G32" s="152">
        <v>29919250</v>
      </c>
      <c r="H32" s="153">
        <v>0</v>
      </c>
      <c r="I32" s="154">
        <v>493800</v>
      </c>
      <c r="J32" s="151">
        <v>30413050</v>
      </c>
      <c r="K32" s="151">
        <v>7587562</v>
      </c>
      <c r="L32" s="151">
        <v>38000612</v>
      </c>
      <c r="M32" s="155">
        <v>0.80033053151880817</v>
      </c>
      <c r="N32" s="151">
        <v>436.81220825852785</v>
      </c>
      <c r="O32" s="151">
        <v>108.9775511669659</v>
      </c>
      <c r="P32" s="151">
        <v>545.78975942549368</v>
      </c>
    </row>
    <row r="33" spans="1:16" x14ac:dyDescent="0.25">
      <c r="A33" s="149" t="s">
        <v>487</v>
      </c>
      <c r="B33" s="149" t="s">
        <v>488</v>
      </c>
      <c r="C33" s="149" t="s">
        <v>547</v>
      </c>
      <c r="D33" s="149" t="s">
        <v>38</v>
      </c>
      <c r="E33" s="150" t="s">
        <v>548</v>
      </c>
      <c r="F33" s="151">
        <v>2287</v>
      </c>
      <c r="G33" s="152">
        <v>999797</v>
      </c>
      <c r="H33" s="153">
        <v>0</v>
      </c>
      <c r="I33" s="154">
        <v>0</v>
      </c>
      <c r="J33" s="151">
        <v>999797</v>
      </c>
      <c r="K33" s="151">
        <v>877380</v>
      </c>
      <c r="L33" s="151">
        <v>1877177</v>
      </c>
      <c r="M33" s="155">
        <v>0.53260667481010049</v>
      </c>
      <c r="N33" s="151">
        <v>437.16528202885877</v>
      </c>
      <c r="O33" s="151">
        <v>383.63795365107126</v>
      </c>
      <c r="P33" s="151">
        <v>820.80323567993003</v>
      </c>
    </row>
    <row r="34" spans="1:16" x14ac:dyDescent="0.25">
      <c r="A34" s="149" t="s">
        <v>487</v>
      </c>
      <c r="B34" s="149" t="s">
        <v>488</v>
      </c>
      <c r="C34" s="149" t="s">
        <v>549</v>
      </c>
      <c r="D34" s="149" t="s">
        <v>38</v>
      </c>
      <c r="E34" s="150" t="s">
        <v>550</v>
      </c>
      <c r="F34" s="151">
        <v>4534</v>
      </c>
      <c r="G34" s="152">
        <v>1710160</v>
      </c>
      <c r="H34" s="153">
        <v>0</v>
      </c>
      <c r="I34" s="154">
        <v>32400</v>
      </c>
      <c r="J34" s="151">
        <v>1742560</v>
      </c>
      <c r="K34" s="151">
        <v>1353690</v>
      </c>
      <c r="L34" s="151">
        <v>3096250</v>
      </c>
      <c r="M34" s="155">
        <v>0.56279693177230516</v>
      </c>
      <c r="N34" s="151">
        <v>384.33171592412879</v>
      </c>
      <c r="O34" s="151">
        <v>298.56418173797971</v>
      </c>
      <c r="P34" s="151">
        <v>682.8958976621085</v>
      </c>
    </row>
    <row r="35" spans="1:16" x14ac:dyDescent="0.25">
      <c r="A35" s="149" t="s">
        <v>487</v>
      </c>
      <c r="B35" s="149" t="s">
        <v>488</v>
      </c>
      <c r="C35" s="149" t="s">
        <v>551</v>
      </c>
      <c r="D35" s="149" t="s">
        <v>38</v>
      </c>
      <c r="E35" s="150" t="s">
        <v>552</v>
      </c>
      <c r="F35" s="151">
        <v>9391</v>
      </c>
      <c r="G35" s="152">
        <v>4968377</v>
      </c>
      <c r="H35" s="153">
        <v>0</v>
      </c>
      <c r="I35" s="154">
        <v>4500</v>
      </c>
      <c r="J35" s="151">
        <v>4972877</v>
      </c>
      <c r="K35" s="151">
        <v>1006820</v>
      </c>
      <c r="L35" s="151">
        <v>5979697</v>
      </c>
      <c r="M35" s="155">
        <v>0.83162692022689444</v>
      </c>
      <c r="N35" s="151">
        <v>529.53647108934081</v>
      </c>
      <c r="O35" s="151">
        <v>107.21115962091363</v>
      </c>
      <c r="P35" s="151">
        <v>636.7476307102545</v>
      </c>
    </row>
    <row r="36" spans="1:16" x14ac:dyDescent="0.25">
      <c r="A36" s="149" t="s">
        <v>487</v>
      </c>
      <c r="B36" s="149" t="s">
        <v>488</v>
      </c>
      <c r="C36" s="149" t="s">
        <v>553</v>
      </c>
      <c r="D36" s="149" t="s">
        <v>38</v>
      </c>
      <c r="E36" s="150" t="s">
        <v>554</v>
      </c>
      <c r="F36" s="151">
        <v>6962</v>
      </c>
      <c r="G36" s="152">
        <v>1891211</v>
      </c>
      <c r="H36" s="153">
        <v>0</v>
      </c>
      <c r="I36" s="154">
        <v>59100</v>
      </c>
      <c r="J36" s="151">
        <v>1950311</v>
      </c>
      <c r="K36" s="151">
        <v>1768880</v>
      </c>
      <c r="L36" s="151">
        <v>3719191</v>
      </c>
      <c r="M36" s="155">
        <v>0.52439119152525371</v>
      </c>
      <c r="N36" s="151">
        <v>280.13659867854062</v>
      </c>
      <c r="O36" s="151">
        <v>254.07641482332664</v>
      </c>
      <c r="P36" s="151">
        <v>534.21301350186729</v>
      </c>
    </row>
    <row r="37" spans="1:16" x14ac:dyDescent="0.25">
      <c r="A37" s="149" t="s">
        <v>487</v>
      </c>
      <c r="B37" s="149" t="s">
        <v>488</v>
      </c>
      <c r="C37" s="149" t="s">
        <v>488</v>
      </c>
      <c r="D37" s="149" t="s">
        <v>38</v>
      </c>
      <c r="E37" s="150" t="s">
        <v>555</v>
      </c>
      <c r="F37" s="151">
        <v>16909</v>
      </c>
      <c r="G37" s="152">
        <v>8479830</v>
      </c>
      <c r="H37" s="153">
        <v>0</v>
      </c>
      <c r="I37" s="154">
        <v>315300</v>
      </c>
      <c r="J37" s="151">
        <v>8795130</v>
      </c>
      <c r="K37" s="151">
        <v>1495596</v>
      </c>
      <c r="L37" s="151">
        <v>10290726</v>
      </c>
      <c r="M37" s="155">
        <v>0.85466564749659057</v>
      </c>
      <c r="N37" s="151">
        <v>520.14489325211423</v>
      </c>
      <c r="O37" s="151">
        <v>88.449701342480338</v>
      </c>
      <c r="P37" s="151">
        <v>608.59459459459458</v>
      </c>
    </row>
    <row r="38" spans="1:16" x14ac:dyDescent="0.25">
      <c r="A38" s="149" t="s">
        <v>487</v>
      </c>
      <c r="B38" s="149" t="s">
        <v>488</v>
      </c>
      <c r="C38" s="149" t="s">
        <v>556</v>
      </c>
      <c r="D38" s="149" t="s">
        <v>38</v>
      </c>
      <c r="E38" s="150" t="s">
        <v>557</v>
      </c>
      <c r="F38" s="151">
        <v>9003</v>
      </c>
      <c r="G38" s="152">
        <v>3725379</v>
      </c>
      <c r="H38" s="153">
        <v>0</v>
      </c>
      <c r="I38" s="154">
        <v>79200</v>
      </c>
      <c r="J38" s="151">
        <v>3804579</v>
      </c>
      <c r="K38" s="151">
        <v>950970</v>
      </c>
      <c r="L38" s="151">
        <v>4755549</v>
      </c>
      <c r="M38" s="155">
        <v>0.8000293972367859</v>
      </c>
      <c r="N38" s="151">
        <v>422.59013662112631</v>
      </c>
      <c r="O38" s="151">
        <v>105.62812395868043</v>
      </c>
      <c r="P38" s="151">
        <v>528.21826057980672</v>
      </c>
    </row>
    <row r="39" spans="1:16" x14ac:dyDescent="0.25">
      <c r="A39" s="149" t="s">
        <v>487</v>
      </c>
      <c r="B39" s="149" t="s">
        <v>488</v>
      </c>
      <c r="C39" s="149" t="s">
        <v>558</v>
      </c>
      <c r="D39" s="149" t="s">
        <v>38</v>
      </c>
      <c r="E39" s="150" t="s">
        <v>559</v>
      </c>
      <c r="F39" s="151">
        <v>15857</v>
      </c>
      <c r="G39" s="152">
        <v>11907296</v>
      </c>
      <c r="H39" s="153">
        <v>0</v>
      </c>
      <c r="I39" s="154">
        <v>13500</v>
      </c>
      <c r="J39" s="151">
        <v>11920796</v>
      </c>
      <c r="K39" s="151">
        <v>1628790</v>
      </c>
      <c r="L39" s="151">
        <v>13549586</v>
      </c>
      <c r="M39" s="155">
        <v>0.87979042311698674</v>
      </c>
      <c r="N39" s="151">
        <v>751.76868260074411</v>
      </c>
      <c r="O39" s="151">
        <v>102.7174118685754</v>
      </c>
      <c r="P39" s="151">
        <v>854.4860944693196</v>
      </c>
    </row>
    <row r="40" spans="1:16" x14ac:dyDescent="0.25">
      <c r="A40" s="149" t="s">
        <v>487</v>
      </c>
      <c r="B40" s="149" t="s">
        <v>488</v>
      </c>
      <c r="C40" s="149" t="s">
        <v>560</v>
      </c>
      <c r="D40" s="149" t="s">
        <v>38</v>
      </c>
      <c r="E40" s="150" t="s">
        <v>561</v>
      </c>
      <c r="F40" s="151">
        <v>3917</v>
      </c>
      <c r="G40" s="152">
        <v>1470531</v>
      </c>
      <c r="H40" s="153">
        <v>0</v>
      </c>
      <c r="I40" s="154">
        <v>0</v>
      </c>
      <c r="J40" s="151">
        <v>1470531</v>
      </c>
      <c r="K40" s="151">
        <v>1455820</v>
      </c>
      <c r="L40" s="151">
        <v>2926351</v>
      </c>
      <c r="M40" s="155">
        <v>0.50251353990003245</v>
      </c>
      <c r="N40" s="151">
        <v>375.42277252999747</v>
      </c>
      <c r="O40" s="151">
        <v>371.66709216236916</v>
      </c>
      <c r="P40" s="151">
        <v>747.08986469236663</v>
      </c>
    </row>
    <row r="41" spans="1:16" x14ac:dyDescent="0.25">
      <c r="A41" s="149" t="s">
        <v>487</v>
      </c>
      <c r="B41" s="149" t="s">
        <v>488</v>
      </c>
      <c r="C41" s="149" t="s">
        <v>562</v>
      </c>
      <c r="D41" s="149" t="s">
        <v>38</v>
      </c>
      <c r="E41" s="150" t="s">
        <v>563</v>
      </c>
      <c r="F41" s="151">
        <v>10856</v>
      </c>
      <c r="G41" s="152">
        <v>4349498</v>
      </c>
      <c r="H41" s="153">
        <v>0</v>
      </c>
      <c r="I41" s="154">
        <v>204900</v>
      </c>
      <c r="J41" s="151">
        <v>4554398</v>
      </c>
      <c r="K41" s="151">
        <v>617820</v>
      </c>
      <c r="L41" s="151">
        <v>5172218</v>
      </c>
      <c r="M41" s="155">
        <v>0.88055027842987288</v>
      </c>
      <c r="N41" s="151">
        <v>419.52818717759766</v>
      </c>
      <c r="O41" s="151">
        <v>56.910464259395724</v>
      </c>
      <c r="P41" s="151">
        <v>476.43865143699338</v>
      </c>
    </row>
    <row r="42" spans="1:16" x14ac:dyDescent="0.25">
      <c r="A42" s="149" t="s">
        <v>487</v>
      </c>
      <c r="B42" s="149" t="s">
        <v>488</v>
      </c>
      <c r="C42" s="149" t="s">
        <v>564</v>
      </c>
      <c r="D42" s="149" t="s">
        <v>38</v>
      </c>
      <c r="E42" s="150" t="s">
        <v>565</v>
      </c>
      <c r="F42" s="151">
        <v>6173</v>
      </c>
      <c r="G42" s="152">
        <v>1820501</v>
      </c>
      <c r="H42" s="153">
        <v>0</v>
      </c>
      <c r="I42" s="154">
        <v>0</v>
      </c>
      <c r="J42" s="151">
        <v>1820501</v>
      </c>
      <c r="K42" s="151">
        <v>2036490</v>
      </c>
      <c r="L42" s="151">
        <v>3856991</v>
      </c>
      <c r="M42" s="155">
        <v>0.47200032356829458</v>
      </c>
      <c r="N42" s="151">
        <v>294.91349424914949</v>
      </c>
      <c r="O42" s="151">
        <v>329.90280252713427</v>
      </c>
      <c r="P42" s="151">
        <v>624.81629677628382</v>
      </c>
    </row>
    <row r="43" spans="1:16" x14ac:dyDescent="0.25">
      <c r="A43" s="149" t="s">
        <v>487</v>
      </c>
      <c r="B43" s="149" t="s">
        <v>488</v>
      </c>
      <c r="C43" s="149" t="s">
        <v>566</v>
      </c>
      <c r="D43" s="149" t="s">
        <v>38</v>
      </c>
      <c r="E43" s="150" t="s">
        <v>567</v>
      </c>
      <c r="F43" s="151">
        <v>6426</v>
      </c>
      <c r="G43" s="152">
        <v>2053470</v>
      </c>
      <c r="H43" s="153">
        <v>0</v>
      </c>
      <c r="I43" s="154">
        <v>26400</v>
      </c>
      <c r="J43" s="151">
        <v>2079870</v>
      </c>
      <c r="K43" s="151">
        <v>993660</v>
      </c>
      <c r="L43" s="151">
        <v>3073530</v>
      </c>
      <c r="M43" s="155">
        <v>0.67670398531981146</v>
      </c>
      <c r="N43" s="151">
        <v>323.66479925303457</v>
      </c>
      <c r="O43" s="151">
        <v>154.63118580765641</v>
      </c>
      <c r="P43" s="151">
        <v>478.29598506069095</v>
      </c>
    </row>
    <row r="44" spans="1:16" x14ac:dyDescent="0.25">
      <c r="A44" s="149" t="s">
        <v>487</v>
      </c>
      <c r="B44" s="149" t="s">
        <v>488</v>
      </c>
      <c r="C44" s="149" t="s">
        <v>568</v>
      </c>
      <c r="D44" s="149" t="s">
        <v>38</v>
      </c>
      <c r="E44" s="150" t="s">
        <v>569</v>
      </c>
      <c r="F44" s="151">
        <v>4647</v>
      </c>
      <c r="G44" s="152">
        <v>4588772</v>
      </c>
      <c r="H44" s="153">
        <v>0</v>
      </c>
      <c r="I44" s="154">
        <v>66600</v>
      </c>
      <c r="J44" s="151">
        <v>4655372</v>
      </c>
      <c r="K44" s="151">
        <v>182982</v>
      </c>
      <c r="L44" s="151">
        <v>4838354</v>
      </c>
      <c r="M44" s="155">
        <v>0.96218094004696642</v>
      </c>
      <c r="N44" s="151">
        <v>1001.8015924252205</v>
      </c>
      <c r="O44" s="151">
        <v>39.376371852808262</v>
      </c>
      <c r="P44" s="151">
        <v>1041.1779642780289</v>
      </c>
    </row>
    <row r="45" spans="1:16" x14ac:dyDescent="0.25">
      <c r="A45" s="149" t="s">
        <v>487</v>
      </c>
      <c r="B45" s="149" t="s">
        <v>488</v>
      </c>
      <c r="C45" s="149" t="s">
        <v>570</v>
      </c>
      <c r="D45" s="149" t="s">
        <v>38</v>
      </c>
      <c r="E45" s="150" t="s">
        <v>571</v>
      </c>
      <c r="F45" s="151">
        <v>14319</v>
      </c>
      <c r="G45" s="152">
        <v>5715606</v>
      </c>
      <c r="H45" s="153">
        <v>0</v>
      </c>
      <c r="I45" s="154">
        <v>127800</v>
      </c>
      <c r="J45" s="151">
        <v>5843406</v>
      </c>
      <c r="K45" s="151">
        <v>2133790</v>
      </c>
      <c r="L45" s="151">
        <v>7977196</v>
      </c>
      <c r="M45" s="155">
        <v>0.73251378053140481</v>
      </c>
      <c r="N45" s="151">
        <v>408.08757594804109</v>
      </c>
      <c r="O45" s="151">
        <v>149.01808785529715</v>
      </c>
      <c r="P45" s="151">
        <v>557.10566380333819</v>
      </c>
    </row>
    <row r="46" spans="1:16" x14ac:dyDescent="0.25">
      <c r="A46" s="149" t="s">
        <v>487</v>
      </c>
      <c r="B46" s="149" t="s">
        <v>488</v>
      </c>
      <c r="C46" s="149" t="s">
        <v>572</v>
      </c>
      <c r="D46" s="149" t="s">
        <v>38</v>
      </c>
      <c r="E46" s="150" t="s">
        <v>573</v>
      </c>
      <c r="F46" s="151">
        <v>17968</v>
      </c>
      <c r="G46" s="152">
        <v>5888560</v>
      </c>
      <c r="H46" s="153">
        <v>0</v>
      </c>
      <c r="I46" s="154">
        <v>237300</v>
      </c>
      <c r="J46" s="151">
        <v>6125860</v>
      </c>
      <c r="K46" s="151">
        <v>5661740</v>
      </c>
      <c r="L46" s="151">
        <v>11787600</v>
      </c>
      <c r="M46" s="155">
        <v>0.51968678950761815</v>
      </c>
      <c r="N46" s="151">
        <v>340.93165627782724</v>
      </c>
      <c r="O46" s="151">
        <v>315.10129118432769</v>
      </c>
      <c r="P46" s="151">
        <v>656.03294746215499</v>
      </c>
    </row>
    <row r="47" spans="1:16" x14ac:dyDescent="0.25">
      <c r="A47" s="149" t="s">
        <v>487</v>
      </c>
      <c r="B47" s="149" t="s">
        <v>488</v>
      </c>
      <c r="C47" s="149" t="s">
        <v>574</v>
      </c>
      <c r="D47" s="149" t="s">
        <v>38</v>
      </c>
      <c r="E47" s="150" t="s">
        <v>575</v>
      </c>
      <c r="F47" s="151">
        <v>7391</v>
      </c>
      <c r="G47" s="152">
        <v>3034691</v>
      </c>
      <c r="H47" s="153">
        <v>0</v>
      </c>
      <c r="I47" s="154">
        <v>16200</v>
      </c>
      <c r="J47" s="151">
        <v>3050891</v>
      </c>
      <c r="K47" s="151">
        <v>739050</v>
      </c>
      <c r="L47" s="151">
        <v>3789941</v>
      </c>
      <c r="M47" s="155">
        <v>0.80499696433269019</v>
      </c>
      <c r="N47" s="151">
        <v>412.78460289541334</v>
      </c>
      <c r="O47" s="151">
        <v>99.993235015559463</v>
      </c>
      <c r="P47" s="151">
        <v>512.77783791097283</v>
      </c>
    </row>
    <row r="48" spans="1:16" x14ac:dyDescent="0.25">
      <c r="A48" s="149" t="s">
        <v>487</v>
      </c>
      <c r="B48" s="149" t="s">
        <v>488</v>
      </c>
      <c r="C48" s="149" t="s">
        <v>576</v>
      </c>
      <c r="D48" s="149" t="s">
        <v>38</v>
      </c>
      <c r="E48" s="150" t="s">
        <v>577</v>
      </c>
      <c r="F48" s="151">
        <v>8467</v>
      </c>
      <c r="G48" s="152">
        <v>5410222</v>
      </c>
      <c r="H48" s="153">
        <v>0</v>
      </c>
      <c r="I48" s="154">
        <v>76800</v>
      </c>
      <c r="J48" s="151">
        <v>5487022</v>
      </c>
      <c r="K48" s="151">
        <v>765870</v>
      </c>
      <c r="L48" s="151">
        <v>6252892</v>
      </c>
      <c r="M48" s="155">
        <v>0.87751747511391531</v>
      </c>
      <c r="N48" s="151">
        <v>648.0479508680761</v>
      </c>
      <c r="O48" s="151">
        <v>90.453525451753862</v>
      </c>
      <c r="P48" s="151">
        <v>738.50147631982998</v>
      </c>
    </row>
    <row r="49" spans="1:16" x14ac:dyDescent="0.25">
      <c r="A49" s="149" t="s">
        <v>487</v>
      </c>
      <c r="B49" s="149" t="s">
        <v>488</v>
      </c>
      <c r="C49" s="149" t="s">
        <v>578</v>
      </c>
      <c r="D49" s="149" t="s">
        <v>38</v>
      </c>
      <c r="E49" s="150" t="s">
        <v>579</v>
      </c>
      <c r="F49" s="151">
        <v>4254</v>
      </c>
      <c r="G49" s="152">
        <v>1443000</v>
      </c>
      <c r="H49" s="153">
        <v>0</v>
      </c>
      <c r="I49" s="154">
        <v>121800</v>
      </c>
      <c r="J49" s="151">
        <v>1564800</v>
      </c>
      <c r="K49" s="151">
        <v>1266990</v>
      </c>
      <c r="L49" s="151">
        <v>2831790</v>
      </c>
      <c r="M49" s="155">
        <v>0.55258334834150835</v>
      </c>
      <c r="N49" s="151">
        <v>367.84203102961919</v>
      </c>
      <c r="O49" s="151">
        <v>297.83497884344149</v>
      </c>
      <c r="P49" s="151">
        <v>665.67700987306068</v>
      </c>
    </row>
    <row r="50" spans="1:16" x14ac:dyDescent="0.25">
      <c r="A50" s="149" t="s">
        <v>487</v>
      </c>
      <c r="B50" s="149" t="s">
        <v>488</v>
      </c>
      <c r="C50" s="149" t="s">
        <v>580</v>
      </c>
      <c r="D50" s="149" t="s">
        <v>38</v>
      </c>
      <c r="E50" s="150" t="s">
        <v>581</v>
      </c>
      <c r="F50" s="151">
        <v>9708</v>
      </c>
      <c r="G50" s="152">
        <v>6292269</v>
      </c>
      <c r="H50" s="153">
        <v>0</v>
      </c>
      <c r="I50" s="154">
        <v>45900</v>
      </c>
      <c r="J50" s="151">
        <v>6338169</v>
      </c>
      <c r="K50" s="151">
        <v>1285220</v>
      </c>
      <c r="L50" s="151">
        <v>7623389</v>
      </c>
      <c r="M50" s="155">
        <v>0.83141093810115163</v>
      </c>
      <c r="N50" s="151">
        <v>652.88102595797284</v>
      </c>
      <c r="O50" s="151">
        <v>132.38772146683147</v>
      </c>
      <c r="P50" s="151">
        <v>785.26874742480425</v>
      </c>
    </row>
    <row r="51" spans="1:16" x14ac:dyDescent="0.25">
      <c r="A51" s="149" t="s">
        <v>487</v>
      </c>
      <c r="B51" s="149" t="s">
        <v>488</v>
      </c>
      <c r="C51" s="149" t="s">
        <v>582</v>
      </c>
      <c r="D51" s="149" t="s">
        <v>38</v>
      </c>
      <c r="E51" s="150" t="s">
        <v>583</v>
      </c>
      <c r="F51" s="151">
        <v>28085</v>
      </c>
      <c r="G51" s="152">
        <v>15371822</v>
      </c>
      <c r="H51" s="153">
        <v>0</v>
      </c>
      <c r="I51" s="154">
        <v>536400</v>
      </c>
      <c r="J51" s="151">
        <v>15908222</v>
      </c>
      <c r="K51" s="151">
        <v>2308460</v>
      </c>
      <c r="L51" s="151">
        <v>18216682</v>
      </c>
      <c r="M51" s="155">
        <v>0.87327769129416655</v>
      </c>
      <c r="N51" s="151">
        <v>566.43126223962975</v>
      </c>
      <c r="O51" s="151">
        <v>82.195478013174295</v>
      </c>
      <c r="P51" s="151">
        <v>648.62674025280398</v>
      </c>
    </row>
    <row r="52" spans="1:16" x14ac:dyDescent="0.25">
      <c r="A52" s="149" t="s">
        <v>487</v>
      </c>
      <c r="B52" s="149" t="s">
        <v>488</v>
      </c>
      <c r="C52" s="149" t="s">
        <v>584</v>
      </c>
      <c r="D52" s="149" t="s">
        <v>38</v>
      </c>
      <c r="E52" s="150" t="s">
        <v>585</v>
      </c>
      <c r="F52" s="151">
        <v>32987</v>
      </c>
      <c r="G52" s="152">
        <v>11499572</v>
      </c>
      <c r="H52" s="153">
        <v>0</v>
      </c>
      <c r="I52" s="154">
        <v>40300</v>
      </c>
      <c r="J52" s="151">
        <v>11539872</v>
      </c>
      <c r="K52" s="151">
        <v>8537190</v>
      </c>
      <c r="L52" s="151">
        <v>20077062</v>
      </c>
      <c r="M52" s="155">
        <v>0.57477891934586844</v>
      </c>
      <c r="N52" s="151">
        <v>349.83090308303269</v>
      </c>
      <c r="O52" s="151">
        <v>258.80468063176403</v>
      </c>
      <c r="P52" s="151">
        <v>608.63558371479678</v>
      </c>
    </row>
    <row r="53" spans="1:16" x14ac:dyDescent="0.25">
      <c r="A53" s="149" t="s">
        <v>487</v>
      </c>
      <c r="B53" s="149" t="s">
        <v>488</v>
      </c>
      <c r="C53" s="149" t="s">
        <v>586</v>
      </c>
      <c r="D53" s="149" t="s">
        <v>38</v>
      </c>
      <c r="E53" s="150" t="s">
        <v>587</v>
      </c>
      <c r="F53" s="151">
        <v>13097</v>
      </c>
      <c r="G53" s="152">
        <v>6259643</v>
      </c>
      <c r="H53" s="153">
        <v>0</v>
      </c>
      <c r="I53" s="154">
        <v>258300</v>
      </c>
      <c r="J53" s="151">
        <v>6517943</v>
      </c>
      <c r="K53" s="151">
        <v>1365960</v>
      </c>
      <c r="L53" s="151">
        <v>7883903</v>
      </c>
      <c r="M53" s="155">
        <v>0.82674063848832235</v>
      </c>
      <c r="N53" s="151">
        <v>497.66687027563563</v>
      </c>
      <c r="O53" s="151">
        <v>104.29564022295182</v>
      </c>
      <c r="P53" s="151">
        <v>601.96251049858745</v>
      </c>
    </row>
    <row r="54" spans="1:16" x14ac:dyDescent="0.25">
      <c r="A54" s="149" t="s">
        <v>487</v>
      </c>
      <c r="B54" s="149" t="s">
        <v>488</v>
      </c>
      <c r="C54" s="149" t="s">
        <v>588</v>
      </c>
      <c r="D54" s="149" t="s">
        <v>38</v>
      </c>
      <c r="E54" s="150" t="s">
        <v>589</v>
      </c>
      <c r="F54" s="151">
        <v>7463</v>
      </c>
      <c r="G54" s="152">
        <v>5451924</v>
      </c>
      <c r="H54" s="153">
        <v>0</v>
      </c>
      <c r="I54" s="154">
        <v>95400</v>
      </c>
      <c r="J54" s="151">
        <v>5547324</v>
      </c>
      <c r="K54" s="151">
        <v>666180</v>
      </c>
      <c r="L54" s="151">
        <v>6213504</v>
      </c>
      <c r="M54" s="155">
        <v>0.8927851337988999</v>
      </c>
      <c r="N54" s="151">
        <v>743.31019697172724</v>
      </c>
      <c r="O54" s="151">
        <v>89.264370896422349</v>
      </c>
      <c r="P54" s="151">
        <v>832.57456786814953</v>
      </c>
    </row>
    <row r="55" spans="1:16" x14ac:dyDescent="0.25">
      <c r="A55" s="149" t="s">
        <v>487</v>
      </c>
      <c r="B55" s="149" t="s">
        <v>488</v>
      </c>
      <c r="C55" s="149" t="s">
        <v>590</v>
      </c>
      <c r="D55" s="149" t="s">
        <v>38</v>
      </c>
      <c r="E55" s="150" t="s">
        <v>591</v>
      </c>
      <c r="F55" s="151">
        <v>14977</v>
      </c>
      <c r="G55" s="152">
        <v>6077119</v>
      </c>
      <c r="H55" s="153">
        <v>0</v>
      </c>
      <c r="I55" s="154">
        <v>337050</v>
      </c>
      <c r="J55" s="151">
        <v>6414169</v>
      </c>
      <c r="K55" s="151">
        <v>1999950</v>
      </c>
      <c r="L55" s="151">
        <v>8414119</v>
      </c>
      <c r="M55" s="155">
        <v>0.76231023117215246</v>
      </c>
      <c r="N55" s="151">
        <v>428.26794418107767</v>
      </c>
      <c r="O55" s="151">
        <v>133.5347532883755</v>
      </c>
      <c r="P55" s="151">
        <v>561.80269746945316</v>
      </c>
    </row>
    <row r="56" spans="1:16" x14ac:dyDescent="0.25">
      <c r="A56" s="149" t="s">
        <v>487</v>
      </c>
      <c r="B56" s="149" t="s">
        <v>488</v>
      </c>
      <c r="C56" s="149" t="s">
        <v>592</v>
      </c>
      <c r="D56" s="149" t="s">
        <v>38</v>
      </c>
      <c r="E56" s="150" t="s">
        <v>593</v>
      </c>
      <c r="F56" s="151">
        <v>32147</v>
      </c>
      <c r="G56" s="152">
        <v>13002893</v>
      </c>
      <c r="H56" s="153">
        <v>0</v>
      </c>
      <c r="I56" s="154">
        <v>468100</v>
      </c>
      <c r="J56" s="151">
        <v>13470993</v>
      </c>
      <c r="K56" s="151">
        <v>6955300</v>
      </c>
      <c r="L56" s="151">
        <v>20426293</v>
      </c>
      <c r="M56" s="155">
        <v>0.65949279196181121</v>
      </c>
      <c r="N56" s="151">
        <v>419.04354994245188</v>
      </c>
      <c r="O56" s="151">
        <v>216.35922481102435</v>
      </c>
      <c r="P56" s="151">
        <v>635.40277475347625</v>
      </c>
    </row>
    <row r="57" spans="1:16" x14ac:dyDescent="0.25">
      <c r="A57" s="149" t="s">
        <v>487</v>
      </c>
      <c r="B57" s="149" t="s">
        <v>488</v>
      </c>
      <c r="C57" s="149" t="s">
        <v>594</v>
      </c>
      <c r="D57" s="149" t="s">
        <v>38</v>
      </c>
      <c r="E57" s="150" t="s">
        <v>595</v>
      </c>
      <c r="F57" s="151">
        <v>7879</v>
      </c>
      <c r="G57" s="152">
        <v>2184240</v>
      </c>
      <c r="H57" s="153">
        <v>0</v>
      </c>
      <c r="I57" s="154">
        <v>74400</v>
      </c>
      <c r="J57" s="151">
        <v>2258640</v>
      </c>
      <c r="K57" s="151">
        <v>2046430</v>
      </c>
      <c r="L57" s="151">
        <v>4305070</v>
      </c>
      <c r="M57" s="155">
        <v>0.52464652142706159</v>
      </c>
      <c r="N57" s="151">
        <v>286.66582053560097</v>
      </c>
      <c r="O57" s="151">
        <v>259.73219951770528</v>
      </c>
      <c r="P57" s="151">
        <v>546.39802005330625</v>
      </c>
    </row>
    <row r="58" spans="1:16" x14ac:dyDescent="0.25">
      <c r="A58" s="149" t="s">
        <v>487</v>
      </c>
      <c r="B58" s="149" t="s">
        <v>488</v>
      </c>
      <c r="C58" s="149" t="s">
        <v>596</v>
      </c>
      <c r="D58" s="149" t="s">
        <v>38</v>
      </c>
      <c r="E58" s="150" t="s">
        <v>597</v>
      </c>
      <c r="F58" s="151">
        <v>19545</v>
      </c>
      <c r="G58" s="152">
        <v>7549310</v>
      </c>
      <c r="H58" s="153">
        <v>0</v>
      </c>
      <c r="I58" s="154">
        <v>44400</v>
      </c>
      <c r="J58" s="151">
        <v>7593710</v>
      </c>
      <c r="K58" s="151">
        <v>3194800</v>
      </c>
      <c r="L58" s="151">
        <v>10788510</v>
      </c>
      <c r="M58" s="155">
        <v>0.70387013591311498</v>
      </c>
      <c r="N58" s="151">
        <v>388.52443080071629</v>
      </c>
      <c r="O58" s="151">
        <v>163.45868508569967</v>
      </c>
      <c r="P58" s="151">
        <v>551.98311588641593</v>
      </c>
    </row>
    <row r="59" spans="1:16" x14ac:dyDescent="0.25">
      <c r="A59" s="149" t="s">
        <v>487</v>
      </c>
      <c r="B59" s="149" t="s">
        <v>560</v>
      </c>
      <c r="C59" s="149" t="s">
        <v>491</v>
      </c>
      <c r="D59" s="149" t="s">
        <v>40</v>
      </c>
      <c r="E59" s="150" t="s">
        <v>598</v>
      </c>
      <c r="F59" s="151">
        <v>5606</v>
      </c>
      <c r="G59" s="152">
        <v>2776911</v>
      </c>
      <c r="H59" s="153">
        <v>0</v>
      </c>
      <c r="I59" s="154">
        <v>57000</v>
      </c>
      <c r="J59" s="151">
        <v>2833911</v>
      </c>
      <c r="K59" s="151">
        <v>621660</v>
      </c>
      <c r="L59" s="151">
        <v>3455571</v>
      </c>
      <c r="M59" s="155">
        <v>0.82009919634121253</v>
      </c>
      <c r="N59" s="151">
        <v>505.51391366393148</v>
      </c>
      <c r="O59" s="151">
        <v>110.89190153407064</v>
      </c>
      <c r="P59" s="151">
        <v>616.40581519800219</v>
      </c>
    </row>
    <row r="60" spans="1:16" x14ac:dyDescent="0.25">
      <c r="A60" s="149" t="s">
        <v>487</v>
      </c>
      <c r="B60" s="149" t="s">
        <v>560</v>
      </c>
      <c r="C60" s="149" t="s">
        <v>495</v>
      </c>
      <c r="D60" s="149" t="s">
        <v>40</v>
      </c>
      <c r="E60" s="150" t="s">
        <v>599</v>
      </c>
      <c r="F60" s="151">
        <v>11107</v>
      </c>
      <c r="G60" s="152">
        <v>4561119</v>
      </c>
      <c r="H60" s="153">
        <v>0</v>
      </c>
      <c r="I60" s="154">
        <v>74700</v>
      </c>
      <c r="J60" s="151">
        <v>4635819</v>
      </c>
      <c r="K60" s="151">
        <v>826198</v>
      </c>
      <c r="L60" s="151">
        <v>5462017</v>
      </c>
      <c r="M60" s="155">
        <v>0.84873756343123796</v>
      </c>
      <c r="N60" s="151">
        <v>417.37813991176733</v>
      </c>
      <c r="O60" s="151">
        <v>74.385342576753402</v>
      </c>
      <c r="P60" s="151">
        <v>491.76348248852076</v>
      </c>
    </row>
    <row r="61" spans="1:16" x14ac:dyDescent="0.25">
      <c r="A61" s="149" t="s">
        <v>487</v>
      </c>
      <c r="B61" s="149" t="s">
        <v>560</v>
      </c>
      <c r="C61" s="149" t="s">
        <v>600</v>
      </c>
      <c r="D61" s="149" t="s">
        <v>40</v>
      </c>
      <c r="E61" s="150" t="s">
        <v>601</v>
      </c>
      <c r="F61" s="151">
        <v>2917</v>
      </c>
      <c r="G61" s="152">
        <v>838149</v>
      </c>
      <c r="H61" s="153">
        <v>0</v>
      </c>
      <c r="I61" s="154">
        <v>26100</v>
      </c>
      <c r="J61" s="151">
        <v>864249</v>
      </c>
      <c r="K61" s="151">
        <v>189960</v>
      </c>
      <c r="L61" s="151">
        <v>1054209</v>
      </c>
      <c r="M61" s="155">
        <v>0.81980802668161623</v>
      </c>
      <c r="N61" s="151">
        <v>296.2800822763113</v>
      </c>
      <c r="O61" s="151">
        <v>65.121700377099756</v>
      </c>
      <c r="P61" s="151">
        <v>361.40178265341103</v>
      </c>
    </row>
    <row r="62" spans="1:16" ht="21" x14ac:dyDescent="0.25">
      <c r="A62" s="149" t="s">
        <v>487</v>
      </c>
      <c r="B62" s="149" t="s">
        <v>560</v>
      </c>
      <c r="C62" s="149" t="s">
        <v>497</v>
      </c>
      <c r="D62" s="149" t="s">
        <v>40</v>
      </c>
      <c r="E62" s="150" t="s">
        <v>602</v>
      </c>
      <c r="F62" s="151">
        <v>6504</v>
      </c>
      <c r="G62" s="152">
        <v>2592823</v>
      </c>
      <c r="H62" s="153">
        <v>0</v>
      </c>
      <c r="I62" s="154">
        <v>57900</v>
      </c>
      <c r="J62" s="151">
        <v>2650723</v>
      </c>
      <c r="K62" s="151">
        <v>380239</v>
      </c>
      <c r="L62" s="151">
        <v>3030962</v>
      </c>
      <c r="M62" s="155">
        <v>0.87454841070260858</v>
      </c>
      <c r="N62" s="151">
        <v>407.55273677736778</v>
      </c>
      <c r="O62" s="151">
        <v>58.46233087330873</v>
      </c>
      <c r="P62" s="151">
        <v>466.01506765067649</v>
      </c>
    </row>
    <row r="63" spans="1:16" x14ac:dyDescent="0.25">
      <c r="A63" s="149" t="s">
        <v>487</v>
      </c>
      <c r="B63" s="149" t="s">
        <v>560</v>
      </c>
      <c r="C63" s="149" t="s">
        <v>501</v>
      </c>
      <c r="D63" s="149" t="s">
        <v>40</v>
      </c>
      <c r="E63" s="150" t="s">
        <v>603</v>
      </c>
      <c r="F63" s="151">
        <v>96114</v>
      </c>
      <c r="G63" s="152">
        <v>56510456</v>
      </c>
      <c r="H63" s="153">
        <v>0</v>
      </c>
      <c r="I63" s="154">
        <v>630300</v>
      </c>
      <c r="J63" s="151">
        <v>57140756</v>
      </c>
      <c r="K63" s="151">
        <v>9493250</v>
      </c>
      <c r="L63" s="151">
        <v>66634006</v>
      </c>
      <c r="M63" s="155">
        <v>0.85753145323425395</v>
      </c>
      <c r="N63" s="151">
        <v>594.51022743825047</v>
      </c>
      <c r="O63" s="151">
        <v>98.770730590756813</v>
      </c>
      <c r="P63" s="151">
        <v>693.28095802900725</v>
      </c>
    </row>
    <row r="64" spans="1:16" x14ac:dyDescent="0.25">
      <c r="A64" s="149" t="s">
        <v>487</v>
      </c>
      <c r="B64" s="149" t="s">
        <v>560</v>
      </c>
      <c r="C64" s="149" t="s">
        <v>503</v>
      </c>
      <c r="D64" s="149" t="s">
        <v>40</v>
      </c>
      <c r="E64" s="150" t="s">
        <v>604</v>
      </c>
      <c r="F64" s="151">
        <v>25980</v>
      </c>
      <c r="G64" s="152">
        <v>19343960</v>
      </c>
      <c r="H64" s="153">
        <v>0</v>
      </c>
      <c r="I64" s="154">
        <v>72900</v>
      </c>
      <c r="J64" s="151">
        <v>19416860</v>
      </c>
      <c r="K64" s="151">
        <v>5949260</v>
      </c>
      <c r="L64" s="151">
        <v>25366120</v>
      </c>
      <c r="M64" s="155">
        <v>0.7654643280091713</v>
      </c>
      <c r="N64" s="151">
        <v>747.37721324095457</v>
      </c>
      <c r="O64" s="151">
        <v>228.9938414164742</v>
      </c>
      <c r="P64" s="151">
        <v>976.37105465742877</v>
      </c>
    </row>
    <row r="65" spans="1:16" x14ac:dyDescent="0.25">
      <c r="A65" s="149" t="s">
        <v>487</v>
      </c>
      <c r="B65" s="149" t="s">
        <v>560</v>
      </c>
      <c r="C65" s="149" t="s">
        <v>505</v>
      </c>
      <c r="D65" s="149" t="s">
        <v>40</v>
      </c>
      <c r="E65" s="150" t="s">
        <v>605</v>
      </c>
      <c r="F65" s="151">
        <v>3626</v>
      </c>
      <c r="G65" s="152">
        <v>997928</v>
      </c>
      <c r="H65" s="153">
        <v>0</v>
      </c>
      <c r="I65" s="154">
        <v>123300</v>
      </c>
      <c r="J65" s="151">
        <v>1121228</v>
      </c>
      <c r="K65" s="151">
        <v>172756</v>
      </c>
      <c r="L65" s="151">
        <v>1293984</v>
      </c>
      <c r="M65" s="155">
        <v>0.86649293963449314</v>
      </c>
      <c r="N65" s="151">
        <v>309.21897407611692</v>
      </c>
      <c r="O65" s="151">
        <v>47.643684500827355</v>
      </c>
      <c r="P65" s="151">
        <v>356.86265857694428</v>
      </c>
    </row>
    <row r="66" spans="1:16" x14ac:dyDescent="0.25">
      <c r="A66" s="149" t="s">
        <v>487</v>
      </c>
      <c r="B66" s="149" t="s">
        <v>560</v>
      </c>
      <c r="C66" s="149" t="s">
        <v>509</v>
      </c>
      <c r="D66" s="149" t="s">
        <v>40</v>
      </c>
      <c r="E66" s="150" t="s">
        <v>606</v>
      </c>
      <c r="F66" s="151">
        <v>1567</v>
      </c>
      <c r="G66" s="152">
        <v>474096</v>
      </c>
      <c r="H66" s="153">
        <v>0</v>
      </c>
      <c r="I66" s="154">
        <v>26100</v>
      </c>
      <c r="J66" s="151">
        <v>500196</v>
      </c>
      <c r="K66" s="151">
        <v>99985</v>
      </c>
      <c r="L66" s="151">
        <v>600181</v>
      </c>
      <c r="M66" s="155">
        <v>0.83340858840916321</v>
      </c>
      <c r="N66" s="151">
        <v>319.20612635609444</v>
      </c>
      <c r="O66" s="151">
        <v>63.806636885768988</v>
      </c>
      <c r="P66" s="151">
        <v>383.01276324186341</v>
      </c>
    </row>
    <row r="67" spans="1:16" x14ac:dyDescent="0.25">
      <c r="A67" s="149" t="s">
        <v>487</v>
      </c>
      <c r="B67" s="149" t="s">
        <v>560</v>
      </c>
      <c r="C67" s="149" t="s">
        <v>511</v>
      </c>
      <c r="D67" s="149" t="s">
        <v>40</v>
      </c>
      <c r="E67" s="150" t="s">
        <v>607</v>
      </c>
      <c r="F67" s="151">
        <v>117760</v>
      </c>
      <c r="G67" s="152">
        <v>46953174</v>
      </c>
      <c r="H67" s="153">
        <v>0</v>
      </c>
      <c r="I67" s="154">
        <v>597000</v>
      </c>
      <c r="J67" s="151">
        <v>47550174</v>
      </c>
      <c r="K67" s="151">
        <v>10427975</v>
      </c>
      <c r="L67" s="151">
        <v>57978149</v>
      </c>
      <c r="M67" s="155">
        <v>0.82013956671848909</v>
      </c>
      <c r="N67" s="151">
        <v>403.78884171195654</v>
      </c>
      <c r="O67" s="151">
        <v>88.552776834239125</v>
      </c>
      <c r="P67" s="151">
        <v>492.34161854619566</v>
      </c>
    </row>
    <row r="68" spans="1:16" x14ac:dyDescent="0.25">
      <c r="A68" s="149" t="s">
        <v>487</v>
      </c>
      <c r="B68" s="149" t="s">
        <v>560</v>
      </c>
      <c r="C68" s="149" t="s">
        <v>513</v>
      </c>
      <c r="D68" s="149" t="s">
        <v>40</v>
      </c>
      <c r="E68" s="150" t="s">
        <v>608</v>
      </c>
      <c r="F68" s="151">
        <v>13201</v>
      </c>
      <c r="G68" s="152">
        <v>4617173</v>
      </c>
      <c r="H68" s="153">
        <v>0</v>
      </c>
      <c r="I68" s="154">
        <v>58800</v>
      </c>
      <c r="J68" s="151">
        <v>4675973</v>
      </c>
      <c r="K68" s="151">
        <v>744396</v>
      </c>
      <c r="L68" s="151">
        <v>5420369</v>
      </c>
      <c r="M68" s="155">
        <v>0.86266691437427967</v>
      </c>
      <c r="N68" s="151">
        <v>354.21354442845239</v>
      </c>
      <c r="O68" s="151">
        <v>56.389364442087718</v>
      </c>
      <c r="P68" s="151">
        <v>410.60290887054009</v>
      </c>
    </row>
    <row r="69" spans="1:16" x14ac:dyDescent="0.25">
      <c r="A69" s="149" t="s">
        <v>487</v>
      </c>
      <c r="B69" s="149" t="s">
        <v>560</v>
      </c>
      <c r="C69" s="149" t="s">
        <v>515</v>
      </c>
      <c r="D69" s="149" t="s">
        <v>40</v>
      </c>
      <c r="E69" s="150" t="s">
        <v>609</v>
      </c>
      <c r="F69" s="151">
        <v>2548</v>
      </c>
      <c r="G69" s="152">
        <v>888094</v>
      </c>
      <c r="H69" s="153">
        <v>0</v>
      </c>
      <c r="I69" s="154">
        <v>45300</v>
      </c>
      <c r="J69" s="151">
        <v>933394</v>
      </c>
      <c r="K69" s="151">
        <v>120886</v>
      </c>
      <c r="L69" s="151">
        <v>1054280</v>
      </c>
      <c r="M69" s="155">
        <v>0.88533786090981526</v>
      </c>
      <c r="N69" s="151">
        <v>366.32417582417582</v>
      </c>
      <c r="O69" s="151">
        <v>47.443485086342228</v>
      </c>
      <c r="P69" s="151">
        <v>413.76766091051803</v>
      </c>
    </row>
    <row r="70" spans="1:16" x14ac:dyDescent="0.25">
      <c r="A70" s="149" t="s">
        <v>487</v>
      </c>
      <c r="B70" s="149" t="s">
        <v>560</v>
      </c>
      <c r="C70" s="149" t="s">
        <v>517</v>
      </c>
      <c r="D70" s="149" t="s">
        <v>40</v>
      </c>
      <c r="E70" s="150" t="s">
        <v>610</v>
      </c>
      <c r="F70" s="151">
        <v>10894</v>
      </c>
      <c r="G70" s="152">
        <v>6232465</v>
      </c>
      <c r="H70" s="153">
        <v>0</v>
      </c>
      <c r="I70" s="154">
        <v>24000</v>
      </c>
      <c r="J70" s="151">
        <v>6256465</v>
      </c>
      <c r="K70" s="151">
        <v>845330</v>
      </c>
      <c r="L70" s="151">
        <v>7101795</v>
      </c>
      <c r="M70" s="155">
        <v>0.88096952953443464</v>
      </c>
      <c r="N70" s="151">
        <v>574.30374518083352</v>
      </c>
      <c r="O70" s="151">
        <v>77.595924362034154</v>
      </c>
      <c r="P70" s="151">
        <v>651.89966954286763</v>
      </c>
    </row>
    <row r="71" spans="1:16" x14ac:dyDescent="0.25">
      <c r="A71" s="149" t="s">
        <v>487</v>
      </c>
      <c r="B71" s="149" t="s">
        <v>560</v>
      </c>
      <c r="C71" s="149" t="s">
        <v>519</v>
      </c>
      <c r="D71" s="149" t="s">
        <v>40</v>
      </c>
      <c r="E71" s="150" t="s">
        <v>611</v>
      </c>
      <c r="F71" s="151">
        <v>9388</v>
      </c>
      <c r="G71" s="152">
        <v>5626274</v>
      </c>
      <c r="H71" s="153">
        <v>0</v>
      </c>
      <c r="I71" s="154">
        <v>25200</v>
      </c>
      <c r="J71" s="151">
        <v>5651474</v>
      </c>
      <c r="K71" s="151">
        <v>1219510</v>
      </c>
      <c r="L71" s="151">
        <v>6870984</v>
      </c>
      <c r="M71" s="155">
        <v>0.82251304907710454</v>
      </c>
      <c r="N71" s="151">
        <v>601.98913506604174</v>
      </c>
      <c r="O71" s="151">
        <v>129.90093736685131</v>
      </c>
      <c r="P71" s="151">
        <v>731.89007243289302</v>
      </c>
    </row>
    <row r="72" spans="1:16" x14ac:dyDescent="0.25">
      <c r="A72" s="149" t="s">
        <v>487</v>
      </c>
      <c r="B72" s="149" t="s">
        <v>560</v>
      </c>
      <c r="C72" s="149" t="s">
        <v>612</v>
      </c>
      <c r="D72" s="149" t="s">
        <v>40</v>
      </c>
      <c r="E72" s="150" t="s">
        <v>613</v>
      </c>
      <c r="F72" s="151">
        <v>7259</v>
      </c>
      <c r="G72" s="152">
        <v>4813650</v>
      </c>
      <c r="H72" s="153">
        <v>0</v>
      </c>
      <c r="I72" s="154">
        <v>61800</v>
      </c>
      <c r="J72" s="151">
        <v>4875450</v>
      </c>
      <c r="K72" s="151">
        <v>811380</v>
      </c>
      <c r="L72" s="151">
        <v>5686830</v>
      </c>
      <c r="M72" s="155">
        <v>0.857322972552371</v>
      </c>
      <c r="N72" s="151">
        <v>671.64209946273593</v>
      </c>
      <c r="O72" s="151">
        <v>111.77572668411626</v>
      </c>
      <c r="P72" s="151">
        <v>783.41782614685224</v>
      </c>
    </row>
    <row r="73" spans="1:16" x14ac:dyDescent="0.25">
      <c r="A73" s="149" t="s">
        <v>487</v>
      </c>
      <c r="B73" s="149" t="s">
        <v>560</v>
      </c>
      <c r="C73" s="149" t="s">
        <v>521</v>
      </c>
      <c r="D73" s="149" t="s">
        <v>40</v>
      </c>
      <c r="E73" s="150" t="s">
        <v>614</v>
      </c>
      <c r="F73" s="151">
        <v>9976</v>
      </c>
      <c r="G73" s="152">
        <v>3157999</v>
      </c>
      <c r="H73" s="153">
        <v>0</v>
      </c>
      <c r="I73" s="154">
        <v>136800</v>
      </c>
      <c r="J73" s="151">
        <v>3294799</v>
      </c>
      <c r="K73" s="151">
        <v>827090</v>
      </c>
      <c r="L73" s="151">
        <v>4121889</v>
      </c>
      <c r="M73" s="155">
        <v>0.79934200071860251</v>
      </c>
      <c r="N73" s="151">
        <v>330.27255412991178</v>
      </c>
      <c r="O73" s="151">
        <v>82.9079791499599</v>
      </c>
      <c r="P73" s="151">
        <v>413.18053327987167</v>
      </c>
    </row>
    <row r="74" spans="1:16" x14ac:dyDescent="0.25">
      <c r="A74" s="149" t="s">
        <v>487</v>
      </c>
      <c r="B74" s="149" t="s">
        <v>560</v>
      </c>
      <c r="C74" s="149" t="s">
        <v>523</v>
      </c>
      <c r="D74" s="149" t="s">
        <v>40</v>
      </c>
      <c r="E74" s="150" t="s">
        <v>615</v>
      </c>
      <c r="F74" s="151">
        <v>6842</v>
      </c>
      <c r="G74" s="152">
        <v>4269217</v>
      </c>
      <c r="H74" s="153">
        <v>0</v>
      </c>
      <c r="I74" s="154">
        <v>91200</v>
      </c>
      <c r="J74" s="151">
        <v>4360417</v>
      </c>
      <c r="K74" s="151">
        <v>537640</v>
      </c>
      <c r="L74" s="151">
        <v>4898057</v>
      </c>
      <c r="M74" s="155">
        <v>0.89023402545131669</v>
      </c>
      <c r="N74" s="151">
        <v>637.30152002338502</v>
      </c>
      <c r="O74" s="151">
        <v>78.57936275942707</v>
      </c>
      <c r="P74" s="151">
        <v>715.88088278281202</v>
      </c>
    </row>
    <row r="75" spans="1:16" x14ac:dyDescent="0.25">
      <c r="A75" s="149" t="s">
        <v>487</v>
      </c>
      <c r="B75" s="149" t="s">
        <v>560</v>
      </c>
      <c r="C75" s="149" t="s">
        <v>529</v>
      </c>
      <c r="D75" s="149" t="s">
        <v>40</v>
      </c>
      <c r="E75" s="150" t="s">
        <v>616</v>
      </c>
      <c r="F75" s="151">
        <v>4323</v>
      </c>
      <c r="G75" s="152">
        <v>1681545</v>
      </c>
      <c r="H75" s="153">
        <v>0</v>
      </c>
      <c r="I75" s="154">
        <v>68700</v>
      </c>
      <c r="J75" s="151">
        <v>1750245</v>
      </c>
      <c r="K75" s="151">
        <v>298860</v>
      </c>
      <c r="L75" s="151">
        <v>2049105</v>
      </c>
      <c r="M75" s="155">
        <v>0.85415095858923773</v>
      </c>
      <c r="N75" s="151">
        <v>404.86814712005554</v>
      </c>
      <c r="O75" s="151">
        <v>69.132546842470504</v>
      </c>
      <c r="P75" s="151">
        <v>474.00069396252604</v>
      </c>
    </row>
    <row r="76" spans="1:16" x14ac:dyDescent="0.25">
      <c r="A76" s="149" t="s">
        <v>487</v>
      </c>
      <c r="B76" s="149" t="s">
        <v>560</v>
      </c>
      <c r="C76" s="149" t="s">
        <v>539</v>
      </c>
      <c r="D76" s="149" t="s">
        <v>40</v>
      </c>
      <c r="E76" s="150" t="s">
        <v>617</v>
      </c>
      <c r="F76" s="151">
        <v>1707</v>
      </c>
      <c r="G76" s="152">
        <v>815264</v>
      </c>
      <c r="H76" s="153">
        <v>0</v>
      </c>
      <c r="I76" s="154">
        <v>30300</v>
      </c>
      <c r="J76" s="151">
        <v>845564</v>
      </c>
      <c r="K76" s="151">
        <v>101430</v>
      </c>
      <c r="L76" s="151">
        <v>946994</v>
      </c>
      <c r="M76" s="155">
        <v>0.89289266880254781</v>
      </c>
      <c r="N76" s="151">
        <v>495.35090802577622</v>
      </c>
      <c r="O76" s="151">
        <v>59.420035149384887</v>
      </c>
      <c r="P76" s="151">
        <v>554.77094317516105</v>
      </c>
    </row>
    <row r="77" spans="1:16" x14ac:dyDescent="0.25">
      <c r="A77" s="149" t="s">
        <v>487</v>
      </c>
      <c r="B77" s="149" t="s">
        <v>560</v>
      </c>
      <c r="C77" s="149" t="s">
        <v>543</v>
      </c>
      <c r="D77" s="149" t="s">
        <v>40</v>
      </c>
      <c r="E77" s="150" t="s">
        <v>618</v>
      </c>
      <c r="F77" s="151">
        <v>741</v>
      </c>
      <c r="G77" s="152">
        <v>239740</v>
      </c>
      <c r="H77" s="153">
        <v>0</v>
      </c>
      <c r="I77" s="154">
        <v>25500</v>
      </c>
      <c r="J77" s="151">
        <v>265240</v>
      </c>
      <c r="K77" s="151">
        <v>60170</v>
      </c>
      <c r="L77" s="151">
        <v>325410</v>
      </c>
      <c r="M77" s="155">
        <v>0.81509480347868846</v>
      </c>
      <c r="N77" s="151">
        <v>357.94871794871796</v>
      </c>
      <c r="O77" s="151">
        <v>81.201079622132255</v>
      </c>
      <c r="P77" s="151">
        <v>439.14979757085018</v>
      </c>
    </row>
    <row r="78" spans="1:16" x14ac:dyDescent="0.25">
      <c r="A78" s="149" t="s">
        <v>487</v>
      </c>
      <c r="B78" s="149" t="s">
        <v>560</v>
      </c>
      <c r="C78" s="149" t="s">
        <v>545</v>
      </c>
      <c r="D78" s="149" t="s">
        <v>40</v>
      </c>
      <c r="E78" s="150" t="s">
        <v>619</v>
      </c>
      <c r="F78" s="151">
        <v>6367</v>
      </c>
      <c r="G78" s="152">
        <v>1999747</v>
      </c>
      <c r="H78" s="153">
        <v>0</v>
      </c>
      <c r="I78" s="154">
        <v>94500</v>
      </c>
      <c r="J78" s="151">
        <v>2094247</v>
      </c>
      <c r="K78" s="151">
        <v>348631</v>
      </c>
      <c r="L78" s="151">
        <v>2442878</v>
      </c>
      <c r="M78" s="155">
        <v>0.85728677404274789</v>
      </c>
      <c r="N78" s="151">
        <v>328.92209831945974</v>
      </c>
      <c r="O78" s="151">
        <v>54.755929008952414</v>
      </c>
      <c r="P78" s="151">
        <v>383.6780273284121</v>
      </c>
    </row>
    <row r="79" spans="1:16" x14ac:dyDescent="0.25">
      <c r="A79" s="149" t="s">
        <v>487</v>
      </c>
      <c r="B79" s="149" t="s">
        <v>560</v>
      </c>
      <c r="C79" s="149" t="s">
        <v>547</v>
      </c>
      <c r="D79" s="149" t="s">
        <v>40</v>
      </c>
      <c r="E79" s="150" t="s">
        <v>620</v>
      </c>
      <c r="F79" s="151">
        <v>683</v>
      </c>
      <c r="G79" s="152">
        <v>407010</v>
      </c>
      <c r="H79" s="153">
        <v>0</v>
      </c>
      <c r="I79" s="154">
        <v>4500</v>
      </c>
      <c r="J79" s="151">
        <v>411510</v>
      </c>
      <c r="K79" s="151">
        <v>67810</v>
      </c>
      <c r="L79" s="151">
        <v>479320</v>
      </c>
      <c r="M79" s="155">
        <v>0.85852874906116994</v>
      </c>
      <c r="N79" s="151">
        <v>602.50366032210832</v>
      </c>
      <c r="O79" s="151">
        <v>99.282576866764273</v>
      </c>
      <c r="P79" s="151">
        <v>701.78623718887263</v>
      </c>
    </row>
    <row r="80" spans="1:16" x14ac:dyDescent="0.25">
      <c r="A80" s="149" t="s">
        <v>487</v>
      </c>
      <c r="B80" s="149" t="s">
        <v>560</v>
      </c>
      <c r="C80" s="149" t="s">
        <v>553</v>
      </c>
      <c r="D80" s="149" t="s">
        <v>40</v>
      </c>
      <c r="E80" s="150" t="s">
        <v>621</v>
      </c>
      <c r="F80" s="151">
        <v>1798</v>
      </c>
      <c r="G80" s="152">
        <v>769147</v>
      </c>
      <c r="H80" s="153">
        <v>0</v>
      </c>
      <c r="I80" s="154">
        <v>38100</v>
      </c>
      <c r="J80" s="151">
        <v>807247</v>
      </c>
      <c r="K80" s="151">
        <v>158515</v>
      </c>
      <c r="L80" s="151">
        <v>965762</v>
      </c>
      <c r="M80" s="155">
        <v>0.83586535813171359</v>
      </c>
      <c r="N80" s="151">
        <v>448.96941045606229</v>
      </c>
      <c r="O80" s="151">
        <v>88.16184649610679</v>
      </c>
      <c r="P80" s="151">
        <v>537.13125695216911</v>
      </c>
    </row>
    <row r="81" spans="1:16" x14ac:dyDescent="0.25">
      <c r="A81" s="149" t="s">
        <v>487</v>
      </c>
      <c r="B81" s="149" t="s">
        <v>560</v>
      </c>
      <c r="C81" s="149" t="s">
        <v>488</v>
      </c>
      <c r="D81" s="149" t="s">
        <v>40</v>
      </c>
      <c r="E81" s="150" t="s">
        <v>622</v>
      </c>
      <c r="F81" s="151">
        <v>3493</v>
      </c>
      <c r="G81" s="152">
        <v>1228343</v>
      </c>
      <c r="H81" s="153">
        <v>0</v>
      </c>
      <c r="I81" s="154">
        <v>85800</v>
      </c>
      <c r="J81" s="151">
        <v>1314143</v>
      </c>
      <c r="K81" s="151">
        <v>274070</v>
      </c>
      <c r="L81" s="151">
        <v>1588213</v>
      </c>
      <c r="M81" s="155">
        <v>0.82743498510590208</v>
      </c>
      <c r="N81" s="151">
        <v>376.22187231606068</v>
      </c>
      <c r="O81" s="151">
        <v>78.462639564843968</v>
      </c>
      <c r="P81" s="151">
        <v>454.68451188090467</v>
      </c>
    </row>
    <row r="82" spans="1:16" x14ac:dyDescent="0.25">
      <c r="A82" s="149" t="s">
        <v>487</v>
      </c>
      <c r="B82" s="149" t="s">
        <v>560</v>
      </c>
      <c r="C82" s="149" t="s">
        <v>564</v>
      </c>
      <c r="D82" s="149" t="s">
        <v>40</v>
      </c>
      <c r="E82" s="150" t="s">
        <v>623</v>
      </c>
      <c r="F82" s="151">
        <v>12388</v>
      </c>
      <c r="G82" s="152">
        <v>6088285</v>
      </c>
      <c r="H82" s="153">
        <v>0</v>
      </c>
      <c r="I82" s="154">
        <v>30300</v>
      </c>
      <c r="J82" s="151">
        <v>6118585</v>
      </c>
      <c r="K82" s="151">
        <v>1456030</v>
      </c>
      <c r="L82" s="151">
        <v>7574615</v>
      </c>
      <c r="M82" s="155">
        <v>0.80777504863283478</v>
      </c>
      <c r="N82" s="151">
        <v>493.91225379399418</v>
      </c>
      <c r="O82" s="151">
        <v>117.53551824346141</v>
      </c>
      <c r="P82" s="151">
        <v>611.44777203745559</v>
      </c>
    </row>
    <row r="83" spans="1:16" x14ac:dyDescent="0.25">
      <c r="A83" s="149" t="s">
        <v>487</v>
      </c>
      <c r="B83" s="149" t="s">
        <v>560</v>
      </c>
      <c r="C83" s="149" t="s">
        <v>624</v>
      </c>
      <c r="D83" s="149" t="s">
        <v>40</v>
      </c>
      <c r="E83" s="150" t="s">
        <v>625</v>
      </c>
      <c r="F83" s="151">
        <v>4013</v>
      </c>
      <c r="G83" s="152">
        <v>1863023</v>
      </c>
      <c r="H83" s="153">
        <v>0</v>
      </c>
      <c r="I83" s="154">
        <v>68100</v>
      </c>
      <c r="J83" s="151">
        <v>1931123</v>
      </c>
      <c r="K83" s="151">
        <v>238860</v>
      </c>
      <c r="L83" s="151">
        <v>2169983</v>
      </c>
      <c r="M83" s="155">
        <v>0.88992540494556871</v>
      </c>
      <c r="N83" s="151">
        <v>481.21679541490158</v>
      </c>
      <c r="O83" s="151">
        <v>59.521554946424125</v>
      </c>
      <c r="P83" s="151">
        <v>540.73835036132573</v>
      </c>
    </row>
    <row r="84" spans="1:16" x14ac:dyDescent="0.25">
      <c r="A84" s="149" t="s">
        <v>487</v>
      </c>
      <c r="B84" s="149" t="s">
        <v>560</v>
      </c>
      <c r="C84" s="149" t="s">
        <v>566</v>
      </c>
      <c r="D84" s="149" t="s">
        <v>40</v>
      </c>
      <c r="E84" s="150" t="s">
        <v>626</v>
      </c>
      <c r="F84" s="151">
        <v>3326</v>
      </c>
      <c r="G84" s="152">
        <v>1321947</v>
      </c>
      <c r="H84" s="153">
        <v>0</v>
      </c>
      <c r="I84" s="154">
        <v>60000</v>
      </c>
      <c r="J84" s="151">
        <v>1381947</v>
      </c>
      <c r="K84" s="151">
        <v>266650</v>
      </c>
      <c r="L84" s="151">
        <v>1648597</v>
      </c>
      <c r="M84" s="155">
        <v>0.83825640832780846</v>
      </c>
      <c r="N84" s="151">
        <v>415.49819603126878</v>
      </c>
      <c r="O84" s="151">
        <v>80.171377029464821</v>
      </c>
      <c r="P84" s="151">
        <v>495.66957306073363</v>
      </c>
    </row>
    <row r="85" spans="1:16" x14ac:dyDescent="0.25">
      <c r="A85" s="149" t="s">
        <v>487</v>
      </c>
      <c r="B85" s="149" t="s">
        <v>560</v>
      </c>
      <c r="C85" s="149" t="s">
        <v>568</v>
      </c>
      <c r="D85" s="149" t="s">
        <v>40</v>
      </c>
      <c r="E85" s="150" t="s">
        <v>627</v>
      </c>
      <c r="F85" s="151">
        <v>18034</v>
      </c>
      <c r="G85" s="152">
        <v>9844602</v>
      </c>
      <c r="H85" s="153">
        <v>0</v>
      </c>
      <c r="I85" s="154">
        <v>112800</v>
      </c>
      <c r="J85" s="151">
        <v>9957402</v>
      </c>
      <c r="K85" s="151">
        <v>2384720</v>
      </c>
      <c r="L85" s="151">
        <v>12342122</v>
      </c>
      <c r="M85" s="155">
        <v>0.806782010419278</v>
      </c>
      <c r="N85" s="151">
        <v>552.14605744704443</v>
      </c>
      <c r="O85" s="151">
        <v>132.23466784961738</v>
      </c>
      <c r="P85" s="151">
        <v>684.38072529666181</v>
      </c>
    </row>
    <row r="86" spans="1:16" x14ac:dyDescent="0.25">
      <c r="A86" s="149" t="s">
        <v>487</v>
      </c>
      <c r="B86" s="149" t="s">
        <v>560</v>
      </c>
      <c r="C86" s="149" t="s">
        <v>570</v>
      </c>
      <c r="D86" s="149" t="s">
        <v>40</v>
      </c>
      <c r="E86" s="150" t="s">
        <v>628</v>
      </c>
      <c r="F86" s="151">
        <v>3137</v>
      </c>
      <c r="G86" s="152">
        <v>1251091</v>
      </c>
      <c r="H86" s="153">
        <v>0</v>
      </c>
      <c r="I86" s="154">
        <v>13200</v>
      </c>
      <c r="J86" s="151">
        <v>1264291</v>
      </c>
      <c r="K86" s="151">
        <v>270870</v>
      </c>
      <c r="L86" s="151">
        <v>1535161</v>
      </c>
      <c r="M86" s="155">
        <v>0.82355596579121015</v>
      </c>
      <c r="N86" s="151">
        <v>403.02550207204337</v>
      </c>
      <c r="O86" s="151">
        <v>86.346828179789611</v>
      </c>
      <c r="P86" s="151">
        <v>489.37233025183298</v>
      </c>
    </row>
    <row r="87" spans="1:16" x14ac:dyDescent="0.25">
      <c r="A87" s="149" t="s">
        <v>487</v>
      </c>
      <c r="B87" s="149" t="s">
        <v>560</v>
      </c>
      <c r="C87" s="149" t="s">
        <v>629</v>
      </c>
      <c r="D87" s="149" t="s">
        <v>40</v>
      </c>
      <c r="E87" s="150" t="s">
        <v>630</v>
      </c>
      <c r="F87" s="151">
        <v>1104</v>
      </c>
      <c r="G87" s="152">
        <v>568780</v>
      </c>
      <c r="H87" s="153">
        <v>0</v>
      </c>
      <c r="I87" s="154">
        <v>33900</v>
      </c>
      <c r="J87" s="151">
        <v>602680</v>
      </c>
      <c r="K87" s="151">
        <v>63719</v>
      </c>
      <c r="L87" s="151">
        <v>666399</v>
      </c>
      <c r="M87" s="155">
        <v>0.90438310981859216</v>
      </c>
      <c r="N87" s="151">
        <v>545.90579710144925</v>
      </c>
      <c r="O87" s="151">
        <v>57.716485507246375</v>
      </c>
      <c r="P87" s="151">
        <v>603.62228260869563</v>
      </c>
    </row>
    <row r="88" spans="1:16" x14ac:dyDescent="0.25">
      <c r="A88" s="149" t="s">
        <v>487</v>
      </c>
      <c r="B88" s="149" t="s">
        <v>560</v>
      </c>
      <c r="C88" s="149" t="s">
        <v>576</v>
      </c>
      <c r="D88" s="149" t="s">
        <v>40</v>
      </c>
      <c r="E88" s="150" t="s">
        <v>631</v>
      </c>
      <c r="F88" s="151">
        <v>1734</v>
      </c>
      <c r="G88" s="152">
        <v>975741</v>
      </c>
      <c r="H88" s="153">
        <v>0</v>
      </c>
      <c r="I88" s="154">
        <v>24900</v>
      </c>
      <c r="J88" s="151">
        <v>1000641</v>
      </c>
      <c r="K88" s="151">
        <v>292680</v>
      </c>
      <c r="L88" s="151">
        <v>1293321</v>
      </c>
      <c r="M88" s="155">
        <v>0.77369887290162298</v>
      </c>
      <c r="N88" s="151">
        <v>577.07093425605535</v>
      </c>
      <c r="O88" s="151">
        <v>168.78892733564012</v>
      </c>
      <c r="P88" s="151">
        <v>745.85986159169545</v>
      </c>
    </row>
    <row r="89" spans="1:16" x14ac:dyDescent="0.25">
      <c r="A89" s="149" t="s">
        <v>487</v>
      </c>
      <c r="B89" s="149" t="s">
        <v>556</v>
      </c>
      <c r="C89" s="149" t="s">
        <v>491</v>
      </c>
      <c r="D89" s="149" t="s">
        <v>39</v>
      </c>
      <c r="E89" s="150" t="s">
        <v>632</v>
      </c>
      <c r="F89" s="151">
        <v>21280</v>
      </c>
      <c r="G89" s="152">
        <v>7590107</v>
      </c>
      <c r="H89" s="153">
        <v>0</v>
      </c>
      <c r="I89" s="154">
        <v>1262320</v>
      </c>
      <c r="J89" s="151">
        <v>8852427</v>
      </c>
      <c r="K89" s="151">
        <v>4627260</v>
      </c>
      <c r="L89" s="151">
        <v>13479687</v>
      </c>
      <c r="M89" s="155">
        <v>0.6567234832678237</v>
      </c>
      <c r="N89" s="151">
        <v>415.99750939849622</v>
      </c>
      <c r="O89" s="151">
        <v>217.44642857142858</v>
      </c>
      <c r="P89" s="151">
        <v>633.44393796992483</v>
      </c>
    </row>
    <row r="90" spans="1:16" x14ac:dyDescent="0.25">
      <c r="A90" s="149" t="s">
        <v>487</v>
      </c>
      <c r="B90" s="149" t="s">
        <v>556</v>
      </c>
      <c r="C90" s="149" t="s">
        <v>495</v>
      </c>
      <c r="D90" s="149" t="s">
        <v>39</v>
      </c>
      <c r="E90" s="150" t="s">
        <v>633</v>
      </c>
      <c r="F90" s="151">
        <v>14088</v>
      </c>
      <c r="G90" s="152">
        <v>5710586</v>
      </c>
      <c r="H90" s="153">
        <v>0</v>
      </c>
      <c r="I90" s="154">
        <v>291100</v>
      </c>
      <c r="J90" s="151">
        <v>6001686</v>
      </c>
      <c r="K90" s="151">
        <v>1588710</v>
      </c>
      <c r="L90" s="151">
        <v>7590396</v>
      </c>
      <c r="M90" s="155">
        <v>0.79069471474215569</v>
      </c>
      <c r="N90" s="151">
        <v>426.01405451448039</v>
      </c>
      <c r="O90" s="151">
        <v>112.77044293015332</v>
      </c>
      <c r="P90" s="151">
        <v>538.78449744463376</v>
      </c>
    </row>
    <row r="91" spans="1:16" x14ac:dyDescent="0.25">
      <c r="A91" s="149" t="s">
        <v>487</v>
      </c>
      <c r="B91" s="149" t="s">
        <v>556</v>
      </c>
      <c r="C91" s="149" t="s">
        <v>600</v>
      </c>
      <c r="D91" s="149" t="s">
        <v>39</v>
      </c>
      <c r="E91" s="150" t="s">
        <v>634</v>
      </c>
      <c r="F91" s="151">
        <v>35525</v>
      </c>
      <c r="G91" s="152">
        <v>14576734</v>
      </c>
      <c r="H91" s="153">
        <v>0</v>
      </c>
      <c r="I91" s="154">
        <v>409200</v>
      </c>
      <c r="J91" s="151">
        <v>14985934</v>
      </c>
      <c r="K91" s="151">
        <v>4655160</v>
      </c>
      <c r="L91" s="151">
        <v>19641094</v>
      </c>
      <c r="M91" s="155">
        <v>0.76298876223493461</v>
      </c>
      <c r="N91" s="151">
        <v>421.84191414496831</v>
      </c>
      <c r="O91" s="151">
        <v>131.0389866291344</v>
      </c>
      <c r="P91" s="151">
        <v>552.88090077410277</v>
      </c>
    </row>
    <row r="92" spans="1:16" x14ac:dyDescent="0.25">
      <c r="A92" s="149" t="s">
        <v>487</v>
      </c>
      <c r="B92" s="149" t="s">
        <v>556</v>
      </c>
      <c r="C92" s="149" t="s">
        <v>497</v>
      </c>
      <c r="D92" s="149" t="s">
        <v>39</v>
      </c>
      <c r="E92" s="150" t="s">
        <v>635</v>
      </c>
      <c r="F92" s="151">
        <v>11013</v>
      </c>
      <c r="G92" s="152">
        <v>3887615</v>
      </c>
      <c r="H92" s="153">
        <v>0</v>
      </c>
      <c r="I92" s="154">
        <v>341500</v>
      </c>
      <c r="J92" s="151">
        <v>4229115</v>
      </c>
      <c r="K92" s="151">
        <v>1650077</v>
      </c>
      <c r="L92" s="151">
        <v>5879192</v>
      </c>
      <c r="M92" s="155">
        <v>0.71933609244263497</v>
      </c>
      <c r="N92" s="151">
        <v>384.01116861890495</v>
      </c>
      <c r="O92" s="151">
        <v>149.82992826659404</v>
      </c>
      <c r="P92" s="151">
        <v>533.84109688549893</v>
      </c>
    </row>
    <row r="93" spans="1:16" x14ac:dyDescent="0.25">
      <c r="A93" s="149" t="s">
        <v>487</v>
      </c>
      <c r="B93" s="149" t="s">
        <v>556</v>
      </c>
      <c r="C93" s="149" t="s">
        <v>499</v>
      </c>
      <c r="D93" s="149" t="s">
        <v>39</v>
      </c>
      <c r="E93" s="150" t="s">
        <v>636</v>
      </c>
      <c r="F93" s="151">
        <v>21933</v>
      </c>
      <c r="G93" s="152">
        <v>17435386</v>
      </c>
      <c r="H93" s="153">
        <v>0</v>
      </c>
      <c r="I93" s="154">
        <v>294100</v>
      </c>
      <c r="J93" s="151">
        <v>17729486</v>
      </c>
      <c r="K93" s="151">
        <v>16568320</v>
      </c>
      <c r="L93" s="151">
        <v>34297806</v>
      </c>
      <c r="M93" s="155">
        <v>0.5169277008564338</v>
      </c>
      <c r="N93" s="151">
        <v>808.3475128801349</v>
      </c>
      <c r="O93" s="151">
        <v>755.4060092098664</v>
      </c>
      <c r="P93" s="151">
        <v>1563.7535220900013</v>
      </c>
    </row>
    <row r="94" spans="1:16" x14ac:dyDescent="0.25">
      <c r="A94" s="149" t="s">
        <v>487</v>
      </c>
      <c r="B94" s="149" t="s">
        <v>556</v>
      </c>
      <c r="C94" s="149" t="s">
        <v>501</v>
      </c>
      <c r="D94" s="149" t="s">
        <v>39</v>
      </c>
      <c r="E94" s="150" t="s">
        <v>637</v>
      </c>
      <c r="F94" s="151">
        <v>15757</v>
      </c>
      <c r="G94" s="152">
        <v>6015965</v>
      </c>
      <c r="H94" s="153">
        <v>0</v>
      </c>
      <c r="I94" s="154">
        <v>276000</v>
      </c>
      <c r="J94" s="151">
        <v>6291965</v>
      </c>
      <c r="K94" s="151">
        <v>2011459</v>
      </c>
      <c r="L94" s="151">
        <v>8303424</v>
      </c>
      <c r="M94" s="155">
        <v>0.75775547533162224</v>
      </c>
      <c r="N94" s="151">
        <v>399.31236910579423</v>
      </c>
      <c r="O94" s="151">
        <v>127.65494700767913</v>
      </c>
      <c r="P94" s="151">
        <v>526.96731611347343</v>
      </c>
    </row>
    <row r="95" spans="1:16" x14ac:dyDescent="0.25">
      <c r="A95" s="149" t="s">
        <v>487</v>
      </c>
      <c r="B95" s="149" t="s">
        <v>556</v>
      </c>
      <c r="C95" s="149" t="s">
        <v>503</v>
      </c>
      <c r="D95" s="149" t="s">
        <v>39</v>
      </c>
      <c r="E95" s="150" t="s">
        <v>638</v>
      </c>
      <c r="F95" s="151">
        <v>130074</v>
      </c>
      <c r="G95" s="152">
        <v>75219568</v>
      </c>
      <c r="H95" s="153">
        <v>0</v>
      </c>
      <c r="I95" s="154">
        <v>590700</v>
      </c>
      <c r="J95" s="151">
        <v>75810268</v>
      </c>
      <c r="K95" s="151">
        <v>10045740</v>
      </c>
      <c r="L95" s="151">
        <v>85856008</v>
      </c>
      <c r="M95" s="155">
        <v>0.8829931622257583</v>
      </c>
      <c r="N95" s="151">
        <v>582.82414625520857</v>
      </c>
      <c r="O95" s="151">
        <v>77.230960837677017</v>
      </c>
      <c r="P95" s="151">
        <v>660.05510709288558</v>
      </c>
    </row>
    <row r="96" spans="1:16" x14ac:dyDescent="0.25">
      <c r="A96" s="149" t="s">
        <v>487</v>
      </c>
      <c r="B96" s="149" t="s">
        <v>556</v>
      </c>
      <c r="C96" s="149" t="s">
        <v>537</v>
      </c>
      <c r="D96" s="149" t="s">
        <v>39</v>
      </c>
      <c r="E96" s="150" t="s">
        <v>639</v>
      </c>
      <c r="F96" s="151">
        <v>8470</v>
      </c>
      <c r="G96" s="152">
        <v>3228521</v>
      </c>
      <c r="H96" s="153">
        <v>0</v>
      </c>
      <c r="I96" s="154">
        <v>163400</v>
      </c>
      <c r="J96" s="151">
        <v>3391921</v>
      </c>
      <c r="K96" s="151">
        <v>971132</v>
      </c>
      <c r="L96" s="151">
        <v>4363053</v>
      </c>
      <c r="M96" s="155">
        <v>0.77741916039067138</v>
      </c>
      <c r="N96" s="151">
        <v>400.46292798110977</v>
      </c>
      <c r="O96" s="151">
        <v>114.65548996458088</v>
      </c>
      <c r="P96" s="151">
        <v>515.11841794569068</v>
      </c>
    </row>
    <row r="97" spans="1:16" x14ac:dyDescent="0.25">
      <c r="A97" s="149" t="s">
        <v>487</v>
      </c>
      <c r="B97" s="149" t="s">
        <v>556</v>
      </c>
      <c r="C97" s="149" t="s">
        <v>533</v>
      </c>
      <c r="D97" s="149" t="s">
        <v>39</v>
      </c>
      <c r="E97" s="150" t="s">
        <v>640</v>
      </c>
      <c r="F97" s="151">
        <v>3409</v>
      </c>
      <c r="G97" s="152">
        <v>1189755</v>
      </c>
      <c r="H97" s="153">
        <v>0</v>
      </c>
      <c r="I97" s="154">
        <v>37200</v>
      </c>
      <c r="J97" s="151">
        <v>1226955</v>
      </c>
      <c r="K97" s="151">
        <v>665010</v>
      </c>
      <c r="L97" s="151">
        <v>1891965</v>
      </c>
      <c r="M97" s="155">
        <v>0.64850829692938294</v>
      </c>
      <c r="N97" s="151">
        <v>359.9163977706072</v>
      </c>
      <c r="O97" s="151">
        <v>195.07480199471985</v>
      </c>
      <c r="P97" s="151">
        <v>554.99119976532711</v>
      </c>
    </row>
    <row r="98" spans="1:16" x14ac:dyDescent="0.25">
      <c r="A98" s="149" t="s">
        <v>487</v>
      </c>
      <c r="B98" s="149" t="s">
        <v>556</v>
      </c>
      <c r="C98" s="149" t="s">
        <v>507</v>
      </c>
      <c r="D98" s="149" t="s">
        <v>39</v>
      </c>
      <c r="E98" s="150" t="s">
        <v>641</v>
      </c>
      <c r="F98" s="151">
        <v>2639</v>
      </c>
      <c r="G98" s="152">
        <v>883173</v>
      </c>
      <c r="H98" s="153">
        <v>0</v>
      </c>
      <c r="I98" s="154">
        <v>75200</v>
      </c>
      <c r="J98" s="151">
        <v>958373</v>
      </c>
      <c r="K98" s="151">
        <v>375561</v>
      </c>
      <c r="L98" s="151">
        <v>1333934</v>
      </c>
      <c r="M98" s="155">
        <v>0.71845608553346718</v>
      </c>
      <c r="N98" s="151">
        <v>363.1576354679803</v>
      </c>
      <c r="O98" s="151">
        <v>142.31186055323985</v>
      </c>
      <c r="P98" s="151">
        <v>505.46949602122015</v>
      </c>
    </row>
    <row r="99" spans="1:16" x14ac:dyDescent="0.25">
      <c r="A99" s="149" t="s">
        <v>487</v>
      </c>
      <c r="B99" s="149" t="s">
        <v>556</v>
      </c>
      <c r="C99" s="149" t="s">
        <v>509</v>
      </c>
      <c r="D99" s="149" t="s">
        <v>39</v>
      </c>
      <c r="E99" s="150" t="s">
        <v>642</v>
      </c>
      <c r="F99" s="151">
        <v>4656</v>
      </c>
      <c r="G99" s="152">
        <v>1850708</v>
      </c>
      <c r="H99" s="153">
        <v>0</v>
      </c>
      <c r="I99" s="154">
        <v>107400</v>
      </c>
      <c r="J99" s="151">
        <v>1958108</v>
      </c>
      <c r="K99" s="151">
        <v>732410</v>
      </c>
      <c r="L99" s="151">
        <v>2690518</v>
      </c>
      <c r="M99" s="155">
        <v>0.72778104439368185</v>
      </c>
      <c r="N99" s="151">
        <v>420.55584192439864</v>
      </c>
      <c r="O99" s="151">
        <v>157.30455326460481</v>
      </c>
      <c r="P99" s="151">
        <v>577.86039518900338</v>
      </c>
    </row>
    <row r="100" spans="1:16" x14ac:dyDescent="0.25">
      <c r="A100" s="149" t="s">
        <v>487</v>
      </c>
      <c r="B100" s="149" t="s">
        <v>556</v>
      </c>
      <c r="C100" s="149" t="s">
        <v>511</v>
      </c>
      <c r="D100" s="149" t="s">
        <v>39</v>
      </c>
      <c r="E100" s="150" t="s">
        <v>643</v>
      </c>
      <c r="F100" s="151">
        <v>2271</v>
      </c>
      <c r="G100" s="152">
        <v>724537</v>
      </c>
      <c r="H100" s="153">
        <v>0</v>
      </c>
      <c r="I100" s="154">
        <v>45300</v>
      </c>
      <c r="J100" s="151">
        <v>769837</v>
      </c>
      <c r="K100" s="151">
        <v>309721</v>
      </c>
      <c r="L100" s="151">
        <v>1079558</v>
      </c>
      <c r="M100" s="155">
        <v>0.71310388140331504</v>
      </c>
      <c r="N100" s="151">
        <v>338.9859092910612</v>
      </c>
      <c r="O100" s="151">
        <v>136.38088947600176</v>
      </c>
      <c r="P100" s="151">
        <v>475.36679876706296</v>
      </c>
    </row>
    <row r="101" spans="1:16" x14ac:dyDescent="0.25">
      <c r="A101" s="149" t="s">
        <v>487</v>
      </c>
      <c r="B101" s="149" t="s">
        <v>556</v>
      </c>
      <c r="C101" s="149" t="s">
        <v>515</v>
      </c>
      <c r="D101" s="149" t="s">
        <v>39</v>
      </c>
      <c r="E101" s="150" t="s">
        <v>644</v>
      </c>
      <c r="F101" s="151">
        <v>6362</v>
      </c>
      <c r="G101" s="152">
        <v>2582469</v>
      </c>
      <c r="H101" s="153">
        <v>0</v>
      </c>
      <c r="I101" s="154">
        <v>283000</v>
      </c>
      <c r="J101" s="151">
        <v>2865469</v>
      </c>
      <c r="K101" s="151">
        <v>770640</v>
      </c>
      <c r="L101" s="151">
        <v>3636109</v>
      </c>
      <c r="M101" s="155">
        <v>0.78805915884259792</v>
      </c>
      <c r="N101" s="151">
        <v>450.4038038352719</v>
      </c>
      <c r="O101" s="151">
        <v>121.13171958503615</v>
      </c>
      <c r="P101" s="151">
        <v>571.5355234203081</v>
      </c>
    </row>
    <row r="102" spans="1:16" x14ac:dyDescent="0.25">
      <c r="A102" s="149" t="s">
        <v>487</v>
      </c>
      <c r="B102" s="149" t="s">
        <v>556</v>
      </c>
      <c r="C102" s="149" t="s">
        <v>525</v>
      </c>
      <c r="D102" s="149" t="s">
        <v>39</v>
      </c>
      <c r="E102" s="150" t="s">
        <v>645</v>
      </c>
      <c r="F102" s="151">
        <v>5589</v>
      </c>
      <c r="G102" s="152">
        <v>2600248</v>
      </c>
      <c r="H102" s="153">
        <v>0</v>
      </c>
      <c r="I102" s="154">
        <v>168700</v>
      </c>
      <c r="J102" s="151">
        <v>2768948</v>
      </c>
      <c r="K102" s="151">
        <v>826419</v>
      </c>
      <c r="L102" s="151">
        <v>3595367</v>
      </c>
      <c r="M102" s="155">
        <v>0.77014335393299205</v>
      </c>
      <c r="N102" s="151">
        <v>495.4281624619789</v>
      </c>
      <c r="O102" s="151">
        <v>147.86527106816962</v>
      </c>
      <c r="P102" s="151">
        <v>643.29343353014849</v>
      </c>
    </row>
    <row r="103" spans="1:16" x14ac:dyDescent="0.25">
      <c r="A103" s="149" t="s">
        <v>487</v>
      </c>
      <c r="B103" s="149" t="s">
        <v>556</v>
      </c>
      <c r="C103" s="149" t="s">
        <v>612</v>
      </c>
      <c r="D103" s="149" t="s">
        <v>39</v>
      </c>
      <c r="E103" s="150" t="s">
        <v>646</v>
      </c>
      <c r="F103" s="151">
        <v>9763</v>
      </c>
      <c r="G103" s="152">
        <v>3444840</v>
      </c>
      <c r="H103" s="153">
        <v>0</v>
      </c>
      <c r="I103" s="154">
        <v>172700</v>
      </c>
      <c r="J103" s="151">
        <v>3617540</v>
      </c>
      <c r="K103" s="151">
        <v>944840</v>
      </c>
      <c r="L103" s="151">
        <v>4562380</v>
      </c>
      <c r="M103" s="155">
        <v>0.79290633397481136</v>
      </c>
      <c r="N103" s="151">
        <v>370.53569599508347</v>
      </c>
      <c r="O103" s="151">
        <v>96.777629826897467</v>
      </c>
      <c r="P103" s="151">
        <v>467.31332582198092</v>
      </c>
    </row>
    <row r="104" spans="1:16" x14ac:dyDescent="0.25">
      <c r="A104" s="149" t="s">
        <v>487</v>
      </c>
      <c r="B104" s="149" t="s">
        <v>556</v>
      </c>
      <c r="C104" s="149" t="s">
        <v>521</v>
      </c>
      <c r="D104" s="149" t="s">
        <v>39</v>
      </c>
      <c r="E104" s="150" t="s">
        <v>647</v>
      </c>
      <c r="F104" s="151">
        <v>12225</v>
      </c>
      <c r="G104" s="152">
        <v>4397493</v>
      </c>
      <c r="H104" s="153">
        <v>0</v>
      </c>
      <c r="I104" s="154">
        <v>235200</v>
      </c>
      <c r="J104" s="151">
        <v>4632693</v>
      </c>
      <c r="K104" s="151">
        <v>1305490</v>
      </c>
      <c r="L104" s="151">
        <v>5938183</v>
      </c>
      <c r="M104" s="155">
        <v>0.78015328931425654</v>
      </c>
      <c r="N104" s="151">
        <v>378.95239263803683</v>
      </c>
      <c r="O104" s="151">
        <v>106.78854805725972</v>
      </c>
      <c r="P104" s="151">
        <v>485.7409406952965</v>
      </c>
    </row>
    <row r="105" spans="1:16" x14ac:dyDescent="0.25">
      <c r="A105" s="149" t="s">
        <v>487</v>
      </c>
      <c r="B105" s="149" t="s">
        <v>556</v>
      </c>
      <c r="C105" s="149" t="s">
        <v>648</v>
      </c>
      <c r="D105" s="149" t="s">
        <v>39</v>
      </c>
      <c r="E105" s="150" t="s">
        <v>649</v>
      </c>
      <c r="F105" s="151">
        <v>7484</v>
      </c>
      <c r="G105" s="152">
        <v>2843282</v>
      </c>
      <c r="H105" s="153">
        <v>0</v>
      </c>
      <c r="I105" s="154">
        <v>320400</v>
      </c>
      <c r="J105" s="151">
        <v>3163682</v>
      </c>
      <c r="K105" s="151">
        <v>636300</v>
      </c>
      <c r="L105" s="151">
        <v>3799982</v>
      </c>
      <c r="M105" s="155">
        <v>0.83255183840344504</v>
      </c>
      <c r="N105" s="151">
        <v>422.7260823089257</v>
      </c>
      <c r="O105" s="151">
        <v>85.021378941742384</v>
      </c>
      <c r="P105" s="151">
        <v>507.7474612506681</v>
      </c>
    </row>
    <row r="106" spans="1:16" x14ac:dyDescent="0.25">
      <c r="A106" s="149" t="s">
        <v>487</v>
      </c>
      <c r="B106" s="149" t="s">
        <v>556</v>
      </c>
      <c r="C106" s="149" t="s">
        <v>539</v>
      </c>
      <c r="D106" s="149" t="s">
        <v>39</v>
      </c>
      <c r="E106" s="150" t="s">
        <v>650</v>
      </c>
      <c r="F106" s="151">
        <v>10305</v>
      </c>
      <c r="G106" s="152">
        <v>4327557</v>
      </c>
      <c r="H106" s="153">
        <v>0</v>
      </c>
      <c r="I106" s="154">
        <v>100000</v>
      </c>
      <c r="J106" s="151">
        <v>4427557</v>
      </c>
      <c r="K106" s="151">
        <v>810260</v>
      </c>
      <c r="L106" s="151">
        <v>5237817</v>
      </c>
      <c r="M106" s="155">
        <v>0.84530578292445113</v>
      </c>
      <c r="N106" s="151">
        <v>429.65133430373606</v>
      </c>
      <c r="O106" s="151">
        <v>78.62785055798156</v>
      </c>
      <c r="P106" s="151">
        <v>508.27918486171762</v>
      </c>
    </row>
    <row r="107" spans="1:16" x14ac:dyDescent="0.25">
      <c r="A107" s="149" t="s">
        <v>487</v>
      </c>
      <c r="B107" s="149" t="s">
        <v>556</v>
      </c>
      <c r="C107" s="149" t="s">
        <v>541</v>
      </c>
      <c r="D107" s="149" t="s">
        <v>39</v>
      </c>
      <c r="E107" s="150" t="s">
        <v>651</v>
      </c>
      <c r="F107" s="151">
        <v>6911</v>
      </c>
      <c r="G107" s="152">
        <v>2516419</v>
      </c>
      <c r="H107" s="153">
        <v>0</v>
      </c>
      <c r="I107" s="154">
        <v>111700</v>
      </c>
      <c r="J107" s="151">
        <v>2628119</v>
      </c>
      <c r="K107" s="151">
        <v>619820</v>
      </c>
      <c r="L107" s="151">
        <v>3247939</v>
      </c>
      <c r="M107" s="155">
        <v>0.80916513518264965</v>
      </c>
      <c r="N107" s="151">
        <v>380.2805672116915</v>
      </c>
      <c r="O107" s="151">
        <v>89.68600781363044</v>
      </c>
      <c r="P107" s="151">
        <v>469.96657502532196</v>
      </c>
    </row>
    <row r="108" spans="1:16" x14ac:dyDescent="0.25">
      <c r="A108" s="149" t="s">
        <v>487</v>
      </c>
      <c r="B108" s="149" t="s">
        <v>556</v>
      </c>
      <c r="C108" s="149" t="s">
        <v>529</v>
      </c>
      <c r="D108" s="149" t="s">
        <v>39</v>
      </c>
      <c r="E108" s="150" t="s">
        <v>652</v>
      </c>
      <c r="F108" s="151">
        <v>7686</v>
      </c>
      <c r="G108" s="152">
        <v>2925903</v>
      </c>
      <c r="H108" s="153">
        <v>0</v>
      </c>
      <c r="I108" s="154">
        <v>81800</v>
      </c>
      <c r="J108" s="151">
        <v>3007703</v>
      </c>
      <c r="K108" s="151">
        <v>686850</v>
      </c>
      <c r="L108" s="151">
        <v>3694553</v>
      </c>
      <c r="M108" s="155">
        <v>0.81409117692992905</v>
      </c>
      <c r="N108" s="151">
        <v>391.3222742648972</v>
      </c>
      <c r="O108" s="151">
        <v>89.363778298204522</v>
      </c>
      <c r="P108" s="151">
        <v>480.68605256310173</v>
      </c>
    </row>
    <row r="109" spans="1:16" x14ac:dyDescent="0.25">
      <c r="A109" s="149" t="s">
        <v>487</v>
      </c>
      <c r="B109" s="149" t="s">
        <v>556</v>
      </c>
      <c r="C109" s="149" t="s">
        <v>653</v>
      </c>
      <c r="D109" s="149" t="s">
        <v>39</v>
      </c>
      <c r="E109" s="150" t="s">
        <v>654</v>
      </c>
      <c r="F109" s="151">
        <v>3611</v>
      </c>
      <c r="G109" s="152">
        <v>1460314</v>
      </c>
      <c r="H109" s="153">
        <v>0</v>
      </c>
      <c r="I109" s="154">
        <v>107900</v>
      </c>
      <c r="J109" s="151">
        <v>1568214</v>
      </c>
      <c r="K109" s="151">
        <v>425421</v>
      </c>
      <c r="L109" s="151">
        <v>1993635</v>
      </c>
      <c r="M109" s="155">
        <v>0.78661038755840462</v>
      </c>
      <c r="N109" s="151">
        <v>434.28800886181114</v>
      </c>
      <c r="O109" s="151">
        <v>117.81251730822487</v>
      </c>
      <c r="P109" s="151">
        <v>552.10052617003601</v>
      </c>
    </row>
    <row r="110" spans="1:16" x14ac:dyDescent="0.25">
      <c r="A110" s="149" t="s">
        <v>487</v>
      </c>
      <c r="B110" s="149" t="s">
        <v>553</v>
      </c>
      <c r="C110" s="149" t="s">
        <v>491</v>
      </c>
      <c r="D110" s="149" t="s">
        <v>41</v>
      </c>
      <c r="E110" s="150" t="s">
        <v>655</v>
      </c>
      <c r="F110" s="151">
        <v>4297</v>
      </c>
      <c r="G110" s="152">
        <v>2431035</v>
      </c>
      <c r="H110" s="153">
        <v>0</v>
      </c>
      <c r="I110" s="154">
        <v>0</v>
      </c>
      <c r="J110" s="151">
        <v>2431035</v>
      </c>
      <c r="K110" s="151">
        <v>218018</v>
      </c>
      <c r="L110" s="151">
        <v>2649053</v>
      </c>
      <c r="M110" s="155">
        <v>0.91769964587344988</v>
      </c>
      <c r="N110" s="151">
        <v>565.75168722364435</v>
      </c>
      <c r="O110" s="151">
        <v>50.737258552478472</v>
      </c>
      <c r="P110" s="151">
        <v>616.48894577612293</v>
      </c>
    </row>
    <row r="111" spans="1:16" x14ac:dyDescent="0.25">
      <c r="A111" s="149" t="s">
        <v>487</v>
      </c>
      <c r="B111" s="149" t="s">
        <v>553</v>
      </c>
      <c r="C111" s="149" t="s">
        <v>493</v>
      </c>
      <c r="D111" s="149" t="s">
        <v>41</v>
      </c>
      <c r="E111" s="150" t="s">
        <v>656</v>
      </c>
      <c r="F111" s="151">
        <v>10325</v>
      </c>
      <c r="G111" s="152">
        <v>5809016</v>
      </c>
      <c r="H111" s="153">
        <v>0</v>
      </c>
      <c r="I111" s="154">
        <v>61200</v>
      </c>
      <c r="J111" s="151">
        <v>5870216</v>
      </c>
      <c r="K111" s="151">
        <v>470772</v>
      </c>
      <c r="L111" s="151">
        <v>6340988</v>
      </c>
      <c r="M111" s="155">
        <v>0.92575731100579284</v>
      </c>
      <c r="N111" s="151">
        <v>568.54392251815977</v>
      </c>
      <c r="O111" s="151">
        <v>45.595351089588377</v>
      </c>
      <c r="P111" s="151">
        <v>614.13927360774824</v>
      </c>
    </row>
    <row r="112" spans="1:16" x14ac:dyDescent="0.25">
      <c r="A112" s="149" t="s">
        <v>487</v>
      </c>
      <c r="B112" s="149" t="s">
        <v>553</v>
      </c>
      <c r="C112" s="149" t="s">
        <v>495</v>
      </c>
      <c r="D112" s="149" t="s">
        <v>41</v>
      </c>
      <c r="E112" s="150" t="s">
        <v>657</v>
      </c>
      <c r="F112" s="151">
        <v>8555</v>
      </c>
      <c r="G112" s="152">
        <v>5821798</v>
      </c>
      <c r="H112" s="153">
        <v>0</v>
      </c>
      <c r="I112" s="154">
        <v>0</v>
      </c>
      <c r="J112" s="151">
        <v>5821798</v>
      </c>
      <c r="K112" s="151">
        <v>680420</v>
      </c>
      <c r="L112" s="151">
        <v>6502218</v>
      </c>
      <c r="M112" s="155">
        <v>0.89535570785230512</v>
      </c>
      <c r="N112" s="151">
        <v>680.51408533021629</v>
      </c>
      <c r="O112" s="151">
        <v>79.534774985388665</v>
      </c>
      <c r="P112" s="151">
        <v>760.04886031560488</v>
      </c>
    </row>
    <row r="113" spans="1:16" x14ac:dyDescent="0.25">
      <c r="A113" s="149" t="s">
        <v>487</v>
      </c>
      <c r="B113" s="149" t="s">
        <v>553</v>
      </c>
      <c r="C113" s="149" t="s">
        <v>600</v>
      </c>
      <c r="D113" s="149" t="s">
        <v>41</v>
      </c>
      <c r="E113" s="150" t="s">
        <v>658</v>
      </c>
      <c r="F113" s="151">
        <v>3332</v>
      </c>
      <c r="G113" s="152">
        <v>2370332</v>
      </c>
      <c r="H113" s="153">
        <v>0</v>
      </c>
      <c r="I113" s="154">
        <v>0</v>
      </c>
      <c r="J113" s="151">
        <v>2370332</v>
      </c>
      <c r="K113" s="151">
        <v>142960</v>
      </c>
      <c r="L113" s="151">
        <v>2513292</v>
      </c>
      <c r="M113" s="155">
        <v>0.94311842794231626</v>
      </c>
      <c r="N113" s="151">
        <v>711.38415366146455</v>
      </c>
      <c r="O113" s="151">
        <v>42.90516206482593</v>
      </c>
      <c r="P113" s="151">
        <v>754.28931572629051</v>
      </c>
    </row>
    <row r="114" spans="1:16" x14ac:dyDescent="0.25">
      <c r="A114" s="149" t="s">
        <v>487</v>
      </c>
      <c r="B114" s="149" t="s">
        <v>553</v>
      </c>
      <c r="C114" s="149" t="s">
        <v>497</v>
      </c>
      <c r="D114" s="149" t="s">
        <v>41</v>
      </c>
      <c r="E114" s="150" t="s">
        <v>659</v>
      </c>
      <c r="F114" s="151">
        <v>74314</v>
      </c>
      <c r="G114" s="152">
        <v>30458817</v>
      </c>
      <c r="H114" s="153">
        <v>0</v>
      </c>
      <c r="I114" s="154">
        <v>0</v>
      </c>
      <c r="J114" s="151">
        <v>30458817</v>
      </c>
      <c r="K114" s="151">
        <v>4727090</v>
      </c>
      <c r="L114" s="151">
        <v>35185907</v>
      </c>
      <c r="M114" s="155">
        <v>0.86565388239103802</v>
      </c>
      <c r="N114" s="151">
        <v>409.86647199720107</v>
      </c>
      <c r="O114" s="151">
        <v>63.609683235998602</v>
      </c>
      <c r="P114" s="151">
        <v>473.47615523319968</v>
      </c>
    </row>
    <row r="115" spans="1:16" x14ac:dyDescent="0.25">
      <c r="A115" s="149" t="s">
        <v>487</v>
      </c>
      <c r="B115" s="149" t="s">
        <v>553</v>
      </c>
      <c r="C115" s="149" t="s">
        <v>499</v>
      </c>
      <c r="D115" s="149" t="s">
        <v>41</v>
      </c>
      <c r="E115" s="150" t="s">
        <v>660</v>
      </c>
      <c r="F115" s="151">
        <v>33374</v>
      </c>
      <c r="G115" s="152">
        <v>16456880</v>
      </c>
      <c r="H115" s="153">
        <v>0</v>
      </c>
      <c r="I115" s="154">
        <v>114600</v>
      </c>
      <c r="J115" s="151">
        <v>16571480</v>
      </c>
      <c r="K115" s="151">
        <v>2061044</v>
      </c>
      <c r="L115" s="151">
        <v>18632524</v>
      </c>
      <c r="M115" s="155">
        <v>0.88938460511308071</v>
      </c>
      <c r="N115" s="151">
        <v>496.53862288008628</v>
      </c>
      <c r="O115" s="151">
        <v>61.755977707197218</v>
      </c>
      <c r="P115" s="151">
        <v>558.29460058728353</v>
      </c>
    </row>
    <row r="116" spans="1:16" x14ac:dyDescent="0.25">
      <c r="A116" s="149" t="s">
        <v>487</v>
      </c>
      <c r="B116" s="149" t="s">
        <v>553</v>
      </c>
      <c r="C116" s="149" t="s">
        <v>501</v>
      </c>
      <c r="D116" s="149" t="s">
        <v>41</v>
      </c>
      <c r="E116" s="150" t="s">
        <v>661</v>
      </c>
      <c r="F116" s="151">
        <v>15095</v>
      </c>
      <c r="G116" s="152">
        <v>7406277</v>
      </c>
      <c r="H116" s="153">
        <v>0</v>
      </c>
      <c r="I116" s="154">
        <v>249900</v>
      </c>
      <c r="J116" s="151">
        <v>7656177</v>
      </c>
      <c r="K116" s="151">
        <v>1753930</v>
      </c>
      <c r="L116" s="151">
        <v>9410107</v>
      </c>
      <c r="M116" s="155">
        <v>0.81361210876773238</v>
      </c>
      <c r="N116" s="151">
        <v>507.19953627028815</v>
      </c>
      <c r="O116" s="151">
        <v>116.19277906591587</v>
      </c>
      <c r="P116" s="151">
        <v>623.39231533620409</v>
      </c>
    </row>
    <row r="117" spans="1:16" x14ac:dyDescent="0.25">
      <c r="A117" s="149" t="s">
        <v>487</v>
      </c>
      <c r="B117" s="149" t="s">
        <v>553</v>
      </c>
      <c r="C117" s="149" t="s">
        <v>503</v>
      </c>
      <c r="D117" s="149" t="s">
        <v>41</v>
      </c>
      <c r="E117" s="150" t="s">
        <v>662</v>
      </c>
      <c r="F117" s="151">
        <v>11070</v>
      </c>
      <c r="G117" s="152">
        <v>8684481</v>
      </c>
      <c r="H117" s="153">
        <v>0</v>
      </c>
      <c r="I117" s="154">
        <v>212400</v>
      </c>
      <c r="J117" s="151">
        <v>8896881</v>
      </c>
      <c r="K117" s="151">
        <v>1198900</v>
      </c>
      <c r="L117" s="151">
        <v>10095781</v>
      </c>
      <c r="M117" s="155">
        <v>0.88124742404772849</v>
      </c>
      <c r="N117" s="151">
        <v>803.69295392953927</v>
      </c>
      <c r="O117" s="151">
        <v>108.30171635049683</v>
      </c>
      <c r="P117" s="151">
        <v>911.99467028003619</v>
      </c>
    </row>
    <row r="118" spans="1:16" x14ac:dyDescent="0.25">
      <c r="A118" s="149" t="s">
        <v>487</v>
      </c>
      <c r="B118" s="149" t="s">
        <v>553</v>
      </c>
      <c r="C118" s="149" t="s">
        <v>505</v>
      </c>
      <c r="D118" s="149" t="s">
        <v>41</v>
      </c>
      <c r="E118" s="150" t="s">
        <v>663</v>
      </c>
      <c r="F118" s="151">
        <v>7230</v>
      </c>
      <c r="G118" s="152">
        <v>4332215</v>
      </c>
      <c r="H118" s="153">
        <v>0</v>
      </c>
      <c r="I118" s="154">
        <v>0</v>
      </c>
      <c r="J118" s="151">
        <v>4332215</v>
      </c>
      <c r="K118" s="151">
        <v>402750</v>
      </c>
      <c r="L118" s="151">
        <v>4734965</v>
      </c>
      <c r="M118" s="155">
        <v>0.91494129312465877</v>
      </c>
      <c r="N118" s="151">
        <v>599.19986168741355</v>
      </c>
      <c r="O118" s="151">
        <v>55.705394190871367</v>
      </c>
      <c r="P118" s="151">
        <v>654.90525587828495</v>
      </c>
    </row>
    <row r="119" spans="1:16" x14ac:dyDescent="0.25">
      <c r="A119" s="149" t="s">
        <v>487</v>
      </c>
      <c r="B119" s="149" t="s">
        <v>553</v>
      </c>
      <c r="C119" s="149" t="s">
        <v>507</v>
      </c>
      <c r="D119" s="149" t="s">
        <v>41</v>
      </c>
      <c r="E119" s="150" t="s">
        <v>664</v>
      </c>
      <c r="F119" s="151">
        <v>8524</v>
      </c>
      <c r="G119" s="152">
        <v>4293395</v>
      </c>
      <c r="H119" s="153">
        <v>0</v>
      </c>
      <c r="I119" s="154">
        <v>0</v>
      </c>
      <c r="J119" s="151">
        <v>4293395</v>
      </c>
      <c r="K119" s="151">
        <v>486120</v>
      </c>
      <c r="L119" s="151">
        <v>4779515</v>
      </c>
      <c r="M119" s="155">
        <v>0.89829093537733429</v>
      </c>
      <c r="N119" s="151">
        <v>503.68312998592211</v>
      </c>
      <c r="O119" s="151">
        <v>57.029563585171282</v>
      </c>
      <c r="P119" s="151">
        <v>560.71269357109338</v>
      </c>
    </row>
    <row r="120" spans="1:16" x14ac:dyDescent="0.25">
      <c r="A120" s="149" t="s">
        <v>487</v>
      </c>
      <c r="B120" s="149" t="s">
        <v>553</v>
      </c>
      <c r="C120" s="149" t="s">
        <v>509</v>
      </c>
      <c r="D120" s="149" t="s">
        <v>41</v>
      </c>
      <c r="E120" s="150" t="s">
        <v>665</v>
      </c>
      <c r="F120" s="151">
        <v>2994</v>
      </c>
      <c r="G120" s="152">
        <v>1953126</v>
      </c>
      <c r="H120" s="153">
        <v>0</v>
      </c>
      <c r="I120" s="154">
        <v>0</v>
      </c>
      <c r="J120" s="151">
        <v>1953126</v>
      </c>
      <c r="K120" s="151">
        <v>617870</v>
      </c>
      <c r="L120" s="151">
        <v>2570996</v>
      </c>
      <c r="M120" s="155">
        <v>0.75967679451854453</v>
      </c>
      <c r="N120" s="151">
        <v>652.3466933867735</v>
      </c>
      <c r="O120" s="151">
        <v>206.36940547762191</v>
      </c>
      <c r="P120" s="151">
        <v>858.71609886439546</v>
      </c>
    </row>
    <row r="121" spans="1:16" x14ac:dyDescent="0.25">
      <c r="A121" s="149" t="s">
        <v>487</v>
      </c>
      <c r="B121" s="149" t="s">
        <v>553</v>
      </c>
      <c r="C121" s="149" t="s">
        <v>511</v>
      </c>
      <c r="D121" s="149" t="s">
        <v>41</v>
      </c>
      <c r="E121" s="150" t="s">
        <v>666</v>
      </c>
      <c r="F121" s="151">
        <v>15440</v>
      </c>
      <c r="G121" s="152">
        <v>9975904</v>
      </c>
      <c r="H121" s="153">
        <v>0</v>
      </c>
      <c r="I121" s="154">
        <v>121200</v>
      </c>
      <c r="J121" s="151">
        <v>10097104</v>
      </c>
      <c r="K121" s="151">
        <v>1116960</v>
      </c>
      <c r="L121" s="151">
        <v>11214064</v>
      </c>
      <c r="M121" s="155">
        <v>0.90039650210664035</v>
      </c>
      <c r="N121" s="151">
        <v>653.95751295336788</v>
      </c>
      <c r="O121" s="151">
        <v>72.341968911917093</v>
      </c>
      <c r="P121" s="151">
        <v>726.29948186528497</v>
      </c>
    </row>
    <row r="122" spans="1:16" x14ac:dyDescent="0.25">
      <c r="A122" s="149" t="s">
        <v>487</v>
      </c>
      <c r="B122" s="149" t="s">
        <v>553</v>
      </c>
      <c r="C122" s="149" t="s">
        <v>513</v>
      </c>
      <c r="D122" s="149" t="s">
        <v>41</v>
      </c>
      <c r="E122" s="150" t="s">
        <v>667</v>
      </c>
      <c r="F122" s="151">
        <v>16754</v>
      </c>
      <c r="G122" s="152">
        <v>11500554</v>
      </c>
      <c r="H122" s="153">
        <v>1400</v>
      </c>
      <c r="I122" s="154">
        <v>89700</v>
      </c>
      <c r="J122" s="151">
        <v>11591654</v>
      </c>
      <c r="K122" s="151">
        <v>1800978</v>
      </c>
      <c r="L122" s="151">
        <v>13392632</v>
      </c>
      <c r="M122" s="155">
        <v>0.86552471538081532</v>
      </c>
      <c r="N122" s="151">
        <v>691.87382117703237</v>
      </c>
      <c r="O122" s="151">
        <v>107.49540408260714</v>
      </c>
      <c r="P122" s="151">
        <v>799.36922525963951</v>
      </c>
    </row>
    <row r="123" spans="1:16" x14ac:dyDescent="0.25">
      <c r="A123" s="149" t="s">
        <v>487</v>
      </c>
      <c r="B123" s="149" t="s">
        <v>553</v>
      </c>
      <c r="C123" s="149" t="s">
        <v>515</v>
      </c>
      <c r="D123" s="149" t="s">
        <v>41</v>
      </c>
      <c r="E123" s="150" t="s">
        <v>668</v>
      </c>
      <c r="F123" s="151">
        <v>1195</v>
      </c>
      <c r="G123" s="152">
        <v>656100</v>
      </c>
      <c r="H123" s="153">
        <v>0</v>
      </c>
      <c r="I123" s="154">
        <v>0</v>
      </c>
      <c r="J123" s="151">
        <v>656100</v>
      </c>
      <c r="K123" s="151">
        <v>405010</v>
      </c>
      <c r="L123" s="151">
        <v>1061110</v>
      </c>
      <c r="M123" s="155">
        <v>0.61831478357568959</v>
      </c>
      <c r="N123" s="151">
        <v>549.03765690376565</v>
      </c>
      <c r="O123" s="151">
        <v>338.92050209205019</v>
      </c>
      <c r="P123" s="151">
        <v>887.95815899581589</v>
      </c>
    </row>
    <row r="124" spans="1:16" x14ac:dyDescent="0.25">
      <c r="A124" s="149" t="s">
        <v>487</v>
      </c>
      <c r="B124" s="149" t="s">
        <v>553</v>
      </c>
      <c r="C124" s="149" t="s">
        <v>517</v>
      </c>
      <c r="D124" s="149" t="s">
        <v>41</v>
      </c>
      <c r="E124" s="150" t="s">
        <v>669</v>
      </c>
      <c r="F124" s="151">
        <v>34562</v>
      </c>
      <c r="G124" s="152">
        <v>15270001</v>
      </c>
      <c r="H124" s="153">
        <v>0</v>
      </c>
      <c r="I124" s="154">
        <v>1116600</v>
      </c>
      <c r="J124" s="151">
        <v>16386601</v>
      </c>
      <c r="K124" s="151">
        <v>3489669</v>
      </c>
      <c r="L124" s="151">
        <v>19876270</v>
      </c>
      <c r="M124" s="155">
        <v>0.82443038859906814</v>
      </c>
      <c r="N124" s="151">
        <v>474.12189688096754</v>
      </c>
      <c r="O124" s="151">
        <v>100.96837567270413</v>
      </c>
      <c r="P124" s="151">
        <v>575.09027255367164</v>
      </c>
    </row>
    <row r="125" spans="1:16" x14ac:dyDescent="0.25">
      <c r="A125" s="149" t="s">
        <v>487</v>
      </c>
      <c r="B125" s="149" t="s">
        <v>553</v>
      </c>
      <c r="C125" s="149" t="s">
        <v>519</v>
      </c>
      <c r="D125" s="149" t="s">
        <v>41</v>
      </c>
      <c r="E125" s="150" t="s">
        <v>670</v>
      </c>
      <c r="F125" s="151">
        <v>1727</v>
      </c>
      <c r="G125" s="152">
        <v>947190</v>
      </c>
      <c r="H125" s="153">
        <v>0</v>
      </c>
      <c r="I125" s="154">
        <v>0</v>
      </c>
      <c r="J125" s="151">
        <v>947190</v>
      </c>
      <c r="K125" s="151">
        <v>197630</v>
      </c>
      <c r="L125" s="151">
        <v>1144820</v>
      </c>
      <c r="M125" s="155">
        <v>0.82737024161003481</v>
      </c>
      <c r="N125" s="151">
        <v>548.45975680370589</v>
      </c>
      <c r="O125" s="151">
        <v>114.43543717429068</v>
      </c>
      <c r="P125" s="151">
        <v>662.89519397799654</v>
      </c>
    </row>
    <row r="126" spans="1:16" x14ac:dyDescent="0.25">
      <c r="A126" s="149" t="s">
        <v>487</v>
      </c>
      <c r="B126" s="149" t="s">
        <v>553</v>
      </c>
      <c r="C126" s="149" t="s">
        <v>525</v>
      </c>
      <c r="D126" s="149" t="s">
        <v>41</v>
      </c>
      <c r="E126" s="150" t="s">
        <v>671</v>
      </c>
      <c r="F126" s="151">
        <v>4235</v>
      </c>
      <c r="G126" s="152">
        <v>2069847</v>
      </c>
      <c r="H126" s="153">
        <v>0</v>
      </c>
      <c r="I126" s="154">
        <v>78000</v>
      </c>
      <c r="J126" s="151">
        <v>2147847</v>
      </c>
      <c r="K126" s="151">
        <v>196890</v>
      </c>
      <c r="L126" s="151">
        <v>2344737</v>
      </c>
      <c r="M126" s="155">
        <v>0.91602896188357164</v>
      </c>
      <c r="N126" s="151">
        <v>507.16576151121603</v>
      </c>
      <c r="O126" s="151">
        <v>46.491145218417948</v>
      </c>
      <c r="P126" s="151">
        <v>553.65690672963399</v>
      </c>
    </row>
    <row r="127" spans="1:16" x14ac:dyDescent="0.25">
      <c r="A127" s="149" t="s">
        <v>487</v>
      </c>
      <c r="B127" s="149" t="s">
        <v>553</v>
      </c>
      <c r="C127" s="149" t="s">
        <v>612</v>
      </c>
      <c r="D127" s="149" t="s">
        <v>41</v>
      </c>
      <c r="E127" s="150" t="s">
        <v>672</v>
      </c>
      <c r="F127" s="151">
        <v>2652</v>
      </c>
      <c r="G127" s="152">
        <v>1413794</v>
      </c>
      <c r="H127" s="153">
        <v>0</v>
      </c>
      <c r="I127" s="154">
        <v>0</v>
      </c>
      <c r="J127" s="151">
        <v>1413794</v>
      </c>
      <c r="K127" s="151">
        <v>403550</v>
      </c>
      <c r="L127" s="151">
        <v>1817344</v>
      </c>
      <c r="M127" s="155">
        <v>0.77794517713762501</v>
      </c>
      <c r="N127" s="151">
        <v>533.10482654600298</v>
      </c>
      <c r="O127" s="151">
        <v>152.1681749622926</v>
      </c>
      <c r="P127" s="151">
        <v>685.27300150829558</v>
      </c>
    </row>
    <row r="128" spans="1:16" x14ac:dyDescent="0.25">
      <c r="A128" s="149" t="s">
        <v>487</v>
      </c>
      <c r="B128" s="149" t="s">
        <v>553</v>
      </c>
      <c r="C128" s="149" t="s">
        <v>521</v>
      </c>
      <c r="D128" s="149" t="s">
        <v>41</v>
      </c>
      <c r="E128" s="150" t="s">
        <v>673</v>
      </c>
      <c r="F128" s="151">
        <v>17369</v>
      </c>
      <c r="G128" s="152">
        <v>12755030</v>
      </c>
      <c r="H128" s="153">
        <v>0</v>
      </c>
      <c r="I128" s="154">
        <v>106500</v>
      </c>
      <c r="J128" s="151">
        <v>12861530</v>
      </c>
      <c r="K128" s="151">
        <v>1775503</v>
      </c>
      <c r="L128" s="151">
        <v>14637033</v>
      </c>
      <c r="M128" s="155">
        <v>0.87869788911454938</v>
      </c>
      <c r="N128" s="151">
        <v>740.48765041165291</v>
      </c>
      <c r="O128" s="151">
        <v>102.22252288560078</v>
      </c>
      <c r="P128" s="151">
        <v>842.71017329725373</v>
      </c>
    </row>
    <row r="129" spans="1:16" x14ac:dyDescent="0.25">
      <c r="A129" s="149" t="s">
        <v>487</v>
      </c>
      <c r="B129" s="149" t="s">
        <v>553</v>
      </c>
      <c r="C129" s="149" t="s">
        <v>523</v>
      </c>
      <c r="D129" s="149" t="s">
        <v>41</v>
      </c>
      <c r="E129" s="150" t="s">
        <v>674</v>
      </c>
      <c r="F129" s="151">
        <v>5289</v>
      </c>
      <c r="G129" s="152">
        <v>2747786</v>
      </c>
      <c r="H129" s="153">
        <v>0</v>
      </c>
      <c r="I129" s="154">
        <v>0</v>
      </c>
      <c r="J129" s="151">
        <v>2747786</v>
      </c>
      <c r="K129" s="151">
        <v>278312</v>
      </c>
      <c r="L129" s="151">
        <v>3026098</v>
      </c>
      <c r="M129" s="155">
        <v>0.90802941609954468</v>
      </c>
      <c r="N129" s="151">
        <v>519.52845528455282</v>
      </c>
      <c r="O129" s="151">
        <v>52.620911325392321</v>
      </c>
      <c r="P129" s="151">
        <v>572.14936660994522</v>
      </c>
    </row>
    <row r="130" spans="1:16" x14ac:dyDescent="0.25">
      <c r="A130" s="149" t="s">
        <v>487</v>
      </c>
      <c r="B130" s="149" t="s">
        <v>553</v>
      </c>
      <c r="C130" s="149" t="s">
        <v>527</v>
      </c>
      <c r="D130" s="149" t="s">
        <v>41</v>
      </c>
      <c r="E130" s="150" t="s">
        <v>675</v>
      </c>
      <c r="F130" s="151">
        <v>6494</v>
      </c>
      <c r="G130" s="152">
        <v>5429649</v>
      </c>
      <c r="H130" s="153">
        <v>0</v>
      </c>
      <c r="I130" s="154">
        <v>0</v>
      </c>
      <c r="J130" s="151">
        <v>5429649</v>
      </c>
      <c r="K130" s="151">
        <v>347260</v>
      </c>
      <c r="L130" s="151">
        <v>5776909</v>
      </c>
      <c r="M130" s="155">
        <v>0.93988826896875133</v>
      </c>
      <c r="N130" s="151">
        <v>836.10240221743152</v>
      </c>
      <c r="O130" s="151">
        <v>53.473975977825688</v>
      </c>
      <c r="P130" s="151">
        <v>889.57637819525712</v>
      </c>
    </row>
    <row r="131" spans="1:16" x14ac:dyDescent="0.25">
      <c r="A131" s="149" t="s">
        <v>487</v>
      </c>
      <c r="B131" s="149" t="s">
        <v>553</v>
      </c>
      <c r="C131" s="149" t="s">
        <v>529</v>
      </c>
      <c r="D131" s="149" t="s">
        <v>41</v>
      </c>
      <c r="E131" s="150" t="s">
        <v>676</v>
      </c>
      <c r="F131" s="151">
        <v>24670</v>
      </c>
      <c r="G131" s="152">
        <v>12341757</v>
      </c>
      <c r="H131" s="153">
        <v>0</v>
      </c>
      <c r="I131" s="154">
        <v>0</v>
      </c>
      <c r="J131" s="151">
        <v>12341757</v>
      </c>
      <c r="K131" s="151">
        <v>1577740</v>
      </c>
      <c r="L131" s="151">
        <v>13919497</v>
      </c>
      <c r="M131" s="155">
        <v>0.88665251337745898</v>
      </c>
      <c r="N131" s="151">
        <v>500.27389541953789</v>
      </c>
      <c r="O131" s="151">
        <v>63.953790028374542</v>
      </c>
      <c r="P131" s="151">
        <v>564.22768544791245</v>
      </c>
    </row>
    <row r="132" spans="1:16" x14ac:dyDescent="0.25">
      <c r="A132" s="149" t="s">
        <v>487</v>
      </c>
      <c r="B132" s="149" t="s">
        <v>553</v>
      </c>
      <c r="C132" s="149" t="s">
        <v>653</v>
      </c>
      <c r="D132" s="149" t="s">
        <v>41</v>
      </c>
      <c r="E132" s="150" t="s">
        <v>677</v>
      </c>
      <c r="F132" s="151">
        <v>184139</v>
      </c>
      <c r="G132" s="152">
        <v>95156935</v>
      </c>
      <c r="H132" s="153">
        <v>0</v>
      </c>
      <c r="I132" s="154">
        <v>501600</v>
      </c>
      <c r="J132" s="151">
        <v>95658535</v>
      </c>
      <c r="K132" s="151">
        <v>25587490</v>
      </c>
      <c r="L132" s="151">
        <v>121246025</v>
      </c>
      <c r="M132" s="155">
        <v>0.78896223608155402</v>
      </c>
      <c r="N132" s="151">
        <v>519.49090089551919</v>
      </c>
      <c r="O132" s="151">
        <v>138.95747234426167</v>
      </c>
      <c r="P132" s="151">
        <v>658.44837323978084</v>
      </c>
    </row>
    <row r="133" spans="1:16" x14ac:dyDescent="0.25">
      <c r="A133" s="149" t="s">
        <v>487</v>
      </c>
      <c r="B133" s="149" t="s">
        <v>553</v>
      </c>
      <c r="C133" s="149" t="s">
        <v>531</v>
      </c>
      <c r="D133" s="149" t="s">
        <v>41</v>
      </c>
      <c r="E133" s="150" t="s">
        <v>678</v>
      </c>
      <c r="F133" s="151">
        <v>966</v>
      </c>
      <c r="G133" s="152">
        <v>828122</v>
      </c>
      <c r="H133" s="153">
        <v>0</v>
      </c>
      <c r="I133" s="154">
        <v>0</v>
      </c>
      <c r="J133" s="151">
        <v>828122</v>
      </c>
      <c r="K133" s="151">
        <v>156950</v>
      </c>
      <c r="L133" s="151">
        <v>985072</v>
      </c>
      <c r="M133" s="155">
        <v>0.84067154482108919</v>
      </c>
      <c r="N133" s="151">
        <v>857.26915113871632</v>
      </c>
      <c r="O133" s="151">
        <v>162.47412008281574</v>
      </c>
      <c r="P133" s="151">
        <v>1019.743271221532</v>
      </c>
    </row>
    <row r="134" spans="1:16" x14ac:dyDescent="0.25">
      <c r="A134" s="149" t="s">
        <v>487</v>
      </c>
      <c r="B134" s="149" t="s">
        <v>553</v>
      </c>
      <c r="C134" s="149" t="s">
        <v>533</v>
      </c>
      <c r="D134" s="149" t="s">
        <v>41</v>
      </c>
      <c r="E134" s="150" t="s">
        <v>679</v>
      </c>
      <c r="F134" s="151">
        <v>2131</v>
      </c>
      <c r="G134" s="152">
        <v>971514</v>
      </c>
      <c r="H134" s="153">
        <v>0</v>
      </c>
      <c r="I134" s="154">
        <v>71270</v>
      </c>
      <c r="J134" s="151">
        <v>1042784</v>
      </c>
      <c r="K134" s="151">
        <v>215770</v>
      </c>
      <c r="L134" s="151">
        <v>1258554</v>
      </c>
      <c r="M134" s="155">
        <v>0.82855721725090858</v>
      </c>
      <c r="N134" s="151">
        <v>489.3402158610981</v>
      </c>
      <c r="O134" s="151">
        <v>101.25293289535429</v>
      </c>
      <c r="P134" s="151">
        <v>590.59314875645236</v>
      </c>
    </row>
    <row r="135" spans="1:16" x14ac:dyDescent="0.25">
      <c r="A135" s="149" t="s">
        <v>487</v>
      </c>
      <c r="B135" s="149" t="s">
        <v>553</v>
      </c>
      <c r="C135" s="149" t="s">
        <v>535</v>
      </c>
      <c r="D135" s="149" t="s">
        <v>41</v>
      </c>
      <c r="E135" s="150" t="s">
        <v>680</v>
      </c>
      <c r="F135" s="151">
        <v>3393</v>
      </c>
      <c r="G135" s="152">
        <v>1316865</v>
      </c>
      <c r="H135" s="153">
        <v>0</v>
      </c>
      <c r="I135" s="154">
        <v>0</v>
      </c>
      <c r="J135" s="151">
        <v>1316865</v>
      </c>
      <c r="K135" s="151">
        <v>479490</v>
      </c>
      <c r="L135" s="151">
        <v>1796355</v>
      </c>
      <c r="M135" s="155">
        <v>0.73307614586203729</v>
      </c>
      <c r="N135" s="151">
        <v>388.11229000884174</v>
      </c>
      <c r="O135" s="151">
        <v>141.31741821396994</v>
      </c>
      <c r="P135" s="151">
        <v>529.42970822281166</v>
      </c>
    </row>
    <row r="136" spans="1:16" x14ac:dyDescent="0.25">
      <c r="A136" s="149" t="s">
        <v>487</v>
      </c>
      <c r="B136" s="149" t="s">
        <v>553</v>
      </c>
      <c r="C136" s="149" t="s">
        <v>537</v>
      </c>
      <c r="D136" s="149" t="s">
        <v>41</v>
      </c>
      <c r="E136" s="150" t="s">
        <v>681</v>
      </c>
      <c r="F136" s="151">
        <v>16326</v>
      </c>
      <c r="G136" s="152">
        <v>7353583</v>
      </c>
      <c r="H136" s="153">
        <v>0</v>
      </c>
      <c r="I136" s="154">
        <v>149100</v>
      </c>
      <c r="J136" s="151">
        <v>7502683</v>
      </c>
      <c r="K136" s="151">
        <v>886370</v>
      </c>
      <c r="L136" s="151">
        <v>8389053</v>
      </c>
      <c r="M136" s="155">
        <v>0.89434206697704732</v>
      </c>
      <c r="N136" s="151">
        <v>459.55426926375105</v>
      </c>
      <c r="O136" s="151">
        <v>54.2919269876271</v>
      </c>
      <c r="P136" s="151">
        <v>513.84619625137816</v>
      </c>
    </row>
    <row r="137" spans="1:16" x14ac:dyDescent="0.25">
      <c r="A137" s="149" t="s">
        <v>487</v>
      </c>
      <c r="B137" s="149" t="s">
        <v>553</v>
      </c>
      <c r="C137" s="149" t="s">
        <v>539</v>
      </c>
      <c r="D137" s="149" t="s">
        <v>41</v>
      </c>
      <c r="E137" s="150" t="s">
        <v>682</v>
      </c>
      <c r="F137" s="151">
        <v>10361</v>
      </c>
      <c r="G137" s="152">
        <v>4551087</v>
      </c>
      <c r="H137" s="153">
        <v>0</v>
      </c>
      <c r="I137" s="154">
        <v>0</v>
      </c>
      <c r="J137" s="151">
        <v>4551087</v>
      </c>
      <c r="K137" s="151">
        <v>502190</v>
      </c>
      <c r="L137" s="151">
        <v>5053277</v>
      </c>
      <c r="M137" s="155">
        <v>0.90062092380845138</v>
      </c>
      <c r="N137" s="151">
        <v>439.25171315510084</v>
      </c>
      <c r="O137" s="151">
        <v>48.469259723964868</v>
      </c>
      <c r="P137" s="151">
        <v>487.72097287906576</v>
      </c>
    </row>
    <row r="138" spans="1:16" x14ac:dyDescent="0.25">
      <c r="A138" s="149" t="s">
        <v>487</v>
      </c>
      <c r="B138" s="149" t="s">
        <v>553</v>
      </c>
      <c r="C138" s="149" t="s">
        <v>648</v>
      </c>
      <c r="D138" s="149" t="s">
        <v>41</v>
      </c>
      <c r="E138" s="150" t="s">
        <v>683</v>
      </c>
      <c r="F138" s="151">
        <v>2048</v>
      </c>
      <c r="G138" s="152">
        <v>1018709</v>
      </c>
      <c r="H138" s="153">
        <v>0</v>
      </c>
      <c r="I138" s="154">
        <v>0</v>
      </c>
      <c r="J138" s="151">
        <v>1018709</v>
      </c>
      <c r="K138" s="151">
        <v>284240</v>
      </c>
      <c r="L138" s="151">
        <v>1302949</v>
      </c>
      <c r="M138" s="155">
        <v>0.78184871395580335</v>
      </c>
      <c r="N138" s="151">
        <v>497.41650390625</v>
      </c>
      <c r="O138" s="151">
        <v>138.7890625</v>
      </c>
      <c r="P138" s="151">
        <v>636.20556640625</v>
      </c>
    </row>
    <row r="139" spans="1:16" x14ac:dyDescent="0.25">
      <c r="A139" s="149" t="s">
        <v>487</v>
      </c>
      <c r="B139" s="149" t="s">
        <v>553</v>
      </c>
      <c r="C139" s="149" t="s">
        <v>541</v>
      </c>
      <c r="D139" s="149" t="s">
        <v>41</v>
      </c>
      <c r="E139" s="150" t="s">
        <v>684</v>
      </c>
      <c r="F139" s="151">
        <v>18443</v>
      </c>
      <c r="G139" s="152">
        <v>9245006</v>
      </c>
      <c r="H139" s="153">
        <v>0</v>
      </c>
      <c r="I139" s="154">
        <v>273900</v>
      </c>
      <c r="J139" s="151">
        <v>9518906</v>
      </c>
      <c r="K139" s="151">
        <v>2501020</v>
      </c>
      <c r="L139" s="151">
        <v>12019926</v>
      </c>
      <c r="M139" s="155">
        <v>0.79192717159822779</v>
      </c>
      <c r="N139" s="151">
        <v>516.12568454156053</v>
      </c>
      <c r="O139" s="151">
        <v>135.60808979016429</v>
      </c>
      <c r="P139" s="151">
        <v>651.73377433172482</v>
      </c>
    </row>
    <row r="140" spans="1:16" x14ac:dyDescent="0.25">
      <c r="A140" s="149" t="s">
        <v>487</v>
      </c>
      <c r="B140" s="149" t="s">
        <v>553</v>
      </c>
      <c r="C140" s="149" t="s">
        <v>543</v>
      </c>
      <c r="D140" s="149" t="s">
        <v>41</v>
      </c>
      <c r="E140" s="150" t="s">
        <v>685</v>
      </c>
      <c r="F140" s="151">
        <v>2221</v>
      </c>
      <c r="G140" s="152">
        <v>1084866</v>
      </c>
      <c r="H140" s="153">
        <v>0</v>
      </c>
      <c r="I140" s="154">
        <v>0</v>
      </c>
      <c r="J140" s="151">
        <v>1084866</v>
      </c>
      <c r="K140" s="151">
        <v>457600</v>
      </c>
      <c r="L140" s="151">
        <v>1542466</v>
      </c>
      <c r="M140" s="155">
        <v>0.70333219662540369</v>
      </c>
      <c r="N140" s="151">
        <v>488.45835209365151</v>
      </c>
      <c r="O140" s="151">
        <v>206.0333183250788</v>
      </c>
      <c r="P140" s="151">
        <v>694.49167041873034</v>
      </c>
    </row>
    <row r="141" spans="1:16" x14ac:dyDescent="0.25">
      <c r="A141" s="149" t="s">
        <v>487</v>
      </c>
      <c r="B141" s="149" t="s">
        <v>553</v>
      </c>
      <c r="C141" s="149" t="s">
        <v>545</v>
      </c>
      <c r="D141" s="149" t="s">
        <v>41</v>
      </c>
      <c r="E141" s="150" t="s">
        <v>686</v>
      </c>
      <c r="F141" s="151">
        <v>1576</v>
      </c>
      <c r="G141" s="152">
        <v>900783</v>
      </c>
      <c r="H141" s="153">
        <v>0</v>
      </c>
      <c r="I141" s="154">
        <v>47560</v>
      </c>
      <c r="J141" s="151">
        <v>948343</v>
      </c>
      <c r="K141" s="151">
        <v>275060</v>
      </c>
      <c r="L141" s="151">
        <v>1223403</v>
      </c>
      <c r="M141" s="155">
        <v>0.77516811712902456</v>
      </c>
      <c r="N141" s="151">
        <v>601.74048223350258</v>
      </c>
      <c r="O141" s="151">
        <v>174.53045685279187</v>
      </c>
      <c r="P141" s="151">
        <v>776.27093908629445</v>
      </c>
    </row>
    <row r="142" spans="1:16" x14ac:dyDescent="0.25">
      <c r="A142" s="149" t="s">
        <v>487</v>
      </c>
      <c r="B142" s="149" t="s">
        <v>553</v>
      </c>
      <c r="C142" s="149" t="s">
        <v>547</v>
      </c>
      <c r="D142" s="149" t="s">
        <v>41</v>
      </c>
      <c r="E142" s="150" t="s">
        <v>687</v>
      </c>
      <c r="F142" s="151">
        <v>3837</v>
      </c>
      <c r="G142" s="152">
        <v>1686911</v>
      </c>
      <c r="H142" s="153">
        <v>0</v>
      </c>
      <c r="I142" s="154">
        <v>0</v>
      </c>
      <c r="J142" s="151">
        <v>1686911</v>
      </c>
      <c r="K142" s="151">
        <v>256930</v>
      </c>
      <c r="L142" s="151">
        <v>1943841</v>
      </c>
      <c r="M142" s="155">
        <v>0.86782355141186962</v>
      </c>
      <c r="N142" s="151">
        <v>439.64321084180347</v>
      </c>
      <c r="O142" s="151">
        <v>66.961167578837632</v>
      </c>
      <c r="P142" s="151">
        <v>506.60437842064113</v>
      </c>
    </row>
    <row r="143" spans="1:16" x14ac:dyDescent="0.25">
      <c r="A143" s="149" t="s">
        <v>487</v>
      </c>
      <c r="B143" s="149" t="s">
        <v>553</v>
      </c>
      <c r="C143" s="149" t="s">
        <v>549</v>
      </c>
      <c r="D143" s="149" t="s">
        <v>41</v>
      </c>
      <c r="E143" s="150" t="s">
        <v>688</v>
      </c>
      <c r="F143" s="151">
        <v>6357</v>
      </c>
      <c r="G143" s="152">
        <v>3328545</v>
      </c>
      <c r="H143" s="153">
        <v>0</v>
      </c>
      <c r="I143" s="154">
        <v>57000</v>
      </c>
      <c r="J143" s="151">
        <v>3385545</v>
      </c>
      <c r="K143" s="151">
        <v>391890</v>
      </c>
      <c r="L143" s="151">
        <v>3777435</v>
      </c>
      <c r="M143" s="155">
        <v>0.89625499843147538</v>
      </c>
      <c r="N143" s="151">
        <v>532.56960830580465</v>
      </c>
      <c r="O143" s="151">
        <v>61.647003303445018</v>
      </c>
      <c r="P143" s="151">
        <v>594.21661160924964</v>
      </c>
    </row>
    <row r="144" spans="1:16" x14ac:dyDescent="0.25">
      <c r="A144" s="149" t="s">
        <v>487</v>
      </c>
      <c r="B144" s="149" t="s">
        <v>553</v>
      </c>
      <c r="C144" s="149" t="s">
        <v>551</v>
      </c>
      <c r="D144" s="149" t="s">
        <v>41</v>
      </c>
      <c r="E144" s="150" t="s">
        <v>689</v>
      </c>
      <c r="F144" s="151">
        <v>646</v>
      </c>
      <c r="G144" s="152">
        <v>467349</v>
      </c>
      <c r="H144" s="153">
        <v>0</v>
      </c>
      <c r="I144" s="154">
        <v>31500</v>
      </c>
      <c r="J144" s="151">
        <v>498849</v>
      </c>
      <c r="K144" s="151">
        <v>265120</v>
      </c>
      <c r="L144" s="151">
        <v>763969</v>
      </c>
      <c r="M144" s="155">
        <v>0.6529702121421157</v>
      </c>
      <c r="N144" s="151">
        <v>772.21207430340553</v>
      </c>
      <c r="O144" s="151">
        <v>410.40247678018574</v>
      </c>
      <c r="P144" s="151">
        <v>1182.6145510835913</v>
      </c>
    </row>
    <row r="145" spans="1:16" x14ac:dyDescent="0.25">
      <c r="A145" s="149" t="s">
        <v>487</v>
      </c>
      <c r="B145" s="149" t="s">
        <v>553</v>
      </c>
      <c r="C145" s="149" t="s">
        <v>553</v>
      </c>
      <c r="D145" s="149" t="s">
        <v>41</v>
      </c>
      <c r="E145" s="150" t="s">
        <v>690</v>
      </c>
      <c r="F145" s="151">
        <v>6618</v>
      </c>
      <c r="G145" s="152">
        <v>5378307</v>
      </c>
      <c r="H145" s="153">
        <v>0</v>
      </c>
      <c r="I145" s="154">
        <v>41400</v>
      </c>
      <c r="J145" s="151">
        <v>5419707</v>
      </c>
      <c r="K145" s="151">
        <v>652114</v>
      </c>
      <c r="L145" s="151">
        <v>6071821</v>
      </c>
      <c r="M145" s="155">
        <v>0.89259993007040228</v>
      </c>
      <c r="N145" s="151">
        <v>818.93427017225747</v>
      </c>
      <c r="O145" s="151">
        <v>98.536415835599882</v>
      </c>
      <c r="P145" s="151">
        <v>917.47068600785735</v>
      </c>
    </row>
    <row r="146" spans="1:16" x14ac:dyDescent="0.25">
      <c r="A146" s="149" t="s">
        <v>487</v>
      </c>
      <c r="B146" s="149" t="s">
        <v>553</v>
      </c>
      <c r="C146" s="149" t="s">
        <v>488</v>
      </c>
      <c r="D146" s="149" t="s">
        <v>41</v>
      </c>
      <c r="E146" s="150" t="s">
        <v>691</v>
      </c>
      <c r="F146" s="151">
        <v>10875</v>
      </c>
      <c r="G146" s="152">
        <v>6644403</v>
      </c>
      <c r="H146" s="153">
        <v>0</v>
      </c>
      <c r="I146" s="154">
        <v>0</v>
      </c>
      <c r="J146" s="151">
        <v>6644403</v>
      </c>
      <c r="K146" s="151">
        <v>565340</v>
      </c>
      <c r="L146" s="151">
        <v>7209743</v>
      </c>
      <c r="M146" s="155">
        <v>0.92158666404613865</v>
      </c>
      <c r="N146" s="151">
        <v>610.97958620689656</v>
      </c>
      <c r="O146" s="151">
        <v>51.985287356321841</v>
      </c>
      <c r="P146" s="151">
        <v>662.96487356321836</v>
      </c>
    </row>
    <row r="147" spans="1:16" x14ac:dyDescent="0.25">
      <c r="A147" s="149" t="s">
        <v>487</v>
      </c>
      <c r="B147" s="149" t="s">
        <v>553</v>
      </c>
      <c r="C147" s="149" t="s">
        <v>556</v>
      </c>
      <c r="D147" s="149" t="s">
        <v>41</v>
      </c>
      <c r="E147" s="150" t="s">
        <v>692</v>
      </c>
      <c r="F147" s="151">
        <v>3554</v>
      </c>
      <c r="G147" s="152">
        <v>2333879</v>
      </c>
      <c r="H147" s="153">
        <v>0</v>
      </c>
      <c r="I147" s="154">
        <v>0</v>
      </c>
      <c r="J147" s="151">
        <v>2333879</v>
      </c>
      <c r="K147" s="151">
        <v>174860</v>
      </c>
      <c r="L147" s="151">
        <v>2508739</v>
      </c>
      <c r="M147" s="155">
        <v>0.93029964456246739</v>
      </c>
      <c r="N147" s="151">
        <v>656.69077096229603</v>
      </c>
      <c r="O147" s="151">
        <v>49.200900393922339</v>
      </c>
      <c r="P147" s="151">
        <v>705.89167135621835</v>
      </c>
    </row>
    <row r="148" spans="1:16" x14ac:dyDescent="0.25">
      <c r="A148" s="149" t="s">
        <v>487</v>
      </c>
      <c r="B148" s="149" t="s">
        <v>553</v>
      </c>
      <c r="C148" s="149" t="s">
        <v>558</v>
      </c>
      <c r="D148" s="149" t="s">
        <v>41</v>
      </c>
      <c r="E148" s="150" t="s">
        <v>693</v>
      </c>
      <c r="F148" s="151">
        <v>6167</v>
      </c>
      <c r="G148" s="152">
        <v>3303113</v>
      </c>
      <c r="H148" s="153">
        <v>0</v>
      </c>
      <c r="I148" s="154">
        <v>0</v>
      </c>
      <c r="J148" s="151">
        <v>3303113</v>
      </c>
      <c r="K148" s="151">
        <v>234880</v>
      </c>
      <c r="L148" s="151">
        <v>3537993</v>
      </c>
      <c r="M148" s="155">
        <v>0.93361207893853948</v>
      </c>
      <c r="N148" s="151">
        <v>535.61099400032435</v>
      </c>
      <c r="O148" s="151">
        <v>38.086589914058699</v>
      </c>
      <c r="P148" s="151">
        <v>573.69758391438302</v>
      </c>
    </row>
    <row r="149" spans="1:16" x14ac:dyDescent="0.25">
      <c r="A149" s="149" t="s">
        <v>487</v>
      </c>
      <c r="B149" s="149" t="s">
        <v>553</v>
      </c>
      <c r="C149" s="149" t="s">
        <v>560</v>
      </c>
      <c r="D149" s="149" t="s">
        <v>41</v>
      </c>
      <c r="E149" s="150" t="s">
        <v>694</v>
      </c>
      <c r="F149" s="151">
        <v>41388</v>
      </c>
      <c r="G149" s="152">
        <v>21108111</v>
      </c>
      <c r="H149" s="153">
        <v>0</v>
      </c>
      <c r="I149" s="154">
        <v>216120</v>
      </c>
      <c r="J149" s="151">
        <v>21324231</v>
      </c>
      <c r="K149" s="151">
        <v>4693161</v>
      </c>
      <c r="L149" s="151">
        <v>26017392</v>
      </c>
      <c r="M149" s="155">
        <v>0.8196144717349072</v>
      </c>
      <c r="N149" s="151">
        <v>515.22738474920266</v>
      </c>
      <c r="O149" s="151">
        <v>113.3942447086112</v>
      </c>
      <c r="P149" s="151">
        <v>628.62162945781381</v>
      </c>
    </row>
    <row r="150" spans="1:16" x14ac:dyDescent="0.25">
      <c r="A150" s="149" t="s">
        <v>487</v>
      </c>
      <c r="B150" s="149" t="s">
        <v>553</v>
      </c>
      <c r="C150" s="149" t="s">
        <v>564</v>
      </c>
      <c r="D150" s="149" t="s">
        <v>41</v>
      </c>
      <c r="E150" s="150" t="s">
        <v>695</v>
      </c>
      <c r="F150" s="151">
        <v>9634</v>
      </c>
      <c r="G150" s="152">
        <v>3981578</v>
      </c>
      <c r="H150" s="153">
        <v>0</v>
      </c>
      <c r="I150" s="154">
        <v>156600</v>
      </c>
      <c r="J150" s="151">
        <v>4138178</v>
      </c>
      <c r="K150" s="151">
        <v>833490</v>
      </c>
      <c r="L150" s="151">
        <v>4971668</v>
      </c>
      <c r="M150" s="155">
        <v>0.83235203959717341</v>
      </c>
      <c r="N150" s="151">
        <v>429.53892464189329</v>
      </c>
      <c r="O150" s="151">
        <v>86.515466057712274</v>
      </c>
      <c r="P150" s="151">
        <v>516.05439069960562</v>
      </c>
    </row>
    <row r="151" spans="1:16" x14ac:dyDescent="0.25">
      <c r="A151" s="149" t="s">
        <v>487</v>
      </c>
      <c r="B151" s="149" t="s">
        <v>553</v>
      </c>
      <c r="C151" s="149" t="s">
        <v>562</v>
      </c>
      <c r="D151" s="149" t="s">
        <v>41</v>
      </c>
      <c r="E151" s="150" t="s">
        <v>696</v>
      </c>
      <c r="F151" s="151">
        <v>8917</v>
      </c>
      <c r="G151" s="152">
        <v>3839742</v>
      </c>
      <c r="H151" s="153">
        <v>0</v>
      </c>
      <c r="I151" s="154">
        <v>0</v>
      </c>
      <c r="J151" s="151">
        <v>3839742</v>
      </c>
      <c r="K151" s="151">
        <v>1830720</v>
      </c>
      <c r="L151" s="151">
        <v>5670462</v>
      </c>
      <c r="M151" s="155">
        <v>0.67714799958098648</v>
      </c>
      <c r="N151" s="151">
        <v>430.60917348884152</v>
      </c>
      <c r="O151" s="151">
        <v>205.30671750588763</v>
      </c>
      <c r="P151" s="151">
        <v>635.91589099472912</v>
      </c>
    </row>
    <row r="152" spans="1:16" x14ac:dyDescent="0.25">
      <c r="A152" s="149" t="s">
        <v>487</v>
      </c>
      <c r="B152" s="149" t="s">
        <v>553</v>
      </c>
      <c r="C152" s="149" t="s">
        <v>624</v>
      </c>
      <c r="D152" s="149" t="s">
        <v>41</v>
      </c>
      <c r="E152" s="150" t="s">
        <v>697</v>
      </c>
      <c r="F152" s="151">
        <v>2454</v>
      </c>
      <c r="G152" s="152">
        <v>1971922</v>
      </c>
      <c r="H152" s="153">
        <v>0</v>
      </c>
      <c r="I152" s="154">
        <v>0</v>
      </c>
      <c r="J152" s="151">
        <v>1971922</v>
      </c>
      <c r="K152" s="151">
        <v>622480</v>
      </c>
      <c r="L152" s="151">
        <v>2594402</v>
      </c>
      <c r="M152" s="155">
        <v>0.76006802338265234</v>
      </c>
      <c r="N152" s="151">
        <v>803.55419722901388</v>
      </c>
      <c r="O152" s="151">
        <v>253.65933170334148</v>
      </c>
      <c r="P152" s="151">
        <v>1057.2135289323553</v>
      </c>
    </row>
    <row r="153" spans="1:16" x14ac:dyDescent="0.25">
      <c r="A153" s="149" t="s">
        <v>487</v>
      </c>
      <c r="B153" s="149" t="s">
        <v>553</v>
      </c>
      <c r="C153" s="149" t="s">
        <v>566</v>
      </c>
      <c r="D153" s="149" t="s">
        <v>41</v>
      </c>
      <c r="E153" s="150" t="s">
        <v>698</v>
      </c>
      <c r="F153" s="151">
        <v>15605</v>
      </c>
      <c r="G153" s="152">
        <v>7331674</v>
      </c>
      <c r="H153" s="153">
        <v>0</v>
      </c>
      <c r="I153" s="154">
        <v>0</v>
      </c>
      <c r="J153" s="151">
        <v>7331674</v>
      </c>
      <c r="K153" s="151">
        <v>1014780</v>
      </c>
      <c r="L153" s="151">
        <v>8346454</v>
      </c>
      <c r="M153" s="155">
        <v>0.87841782869707308</v>
      </c>
      <c r="N153" s="151">
        <v>469.82851650112144</v>
      </c>
      <c r="O153" s="151">
        <v>65.029157321371358</v>
      </c>
      <c r="P153" s="151">
        <v>534.85767382249276</v>
      </c>
    </row>
    <row r="154" spans="1:16" x14ac:dyDescent="0.25">
      <c r="A154" s="149" t="s">
        <v>487</v>
      </c>
      <c r="B154" s="149" t="s">
        <v>553</v>
      </c>
      <c r="C154" s="149" t="s">
        <v>568</v>
      </c>
      <c r="D154" s="149" t="s">
        <v>41</v>
      </c>
      <c r="E154" s="150" t="s">
        <v>699</v>
      </c>
      <c r="F154" s="151">
        <v>13016</v>
      </c>
      <c r="G154" s="152">
        <v>9581822</v>
      </c>
      <c r="H154" s="153">
        <v>0</v>
      </c>
      <c r="I154" s="154">
        <v>114000</v>
      </c>
      <c r="J154" s="151">
        <v>9695822</v>
      </c>
      <c r="K154" s="151">
        <v>1026430</v>
      </c>
      <c r="L154" s="151">
        <v>10722252</v>
      </c>
      <c r="M154" s="155">
        <v>0.90427104306073014</v>
      </c>
      <c r="N154" s="151">
        <v>744.91564228641676</v>
      </c>
      <c r="O154" s="151">
        <v>78.859096496619543</v>
      </c>
      <c r="P154" s="151">
        <v>823.77473878303624</v>
      </c>
    </row>
    <row r="155" spans="1:16" x14ac:dyDescent="0.25">
      <c r="A155" s="149" t="s">
        <v>487</v>
      </c>
      <c r="B155" s="149" t="s">
        <v>553</v>
      </c>
      <c r="C155" s="149" t="s">
        <v>570</v>
      </c>
      <c r="D155" s="149" t="s">
        <v>41</v>
      </c>
      <c r="E155" s="150" t="s">
        <v>700</v>
      </c>
      <c r="F155" s="151">
        <v>26215</v>
      </c>
      <c r="G155" s="152">
        <v>13008556</v>
      </c>
      <c r="H155" s="153">
        <v>0</v>
      </c>
      <c r="I155" s="154">
        <v>148000</v>
      </c>
      <c r="J155" s="151">
        <v>13156556</v>
      </c>
      <c r="K155" s="151">
        <v>2153350</v>
      </c>
      <c r="L155" s="151">
        <v>15309906</v>
      </c>
      <c r="M155" s="155">
        <v>0.8593492344107142</v>
      </c>
      <c r="N155" s="151">
        <v>501.87129506008012</v>
      </c>
      <c r="O155" s="151">
        <v>82.141903490368108</v>
      </c>
      <c r="P155" s="151">
        <v>584.01319855044824</v>
      </c>
    </row>
    <row r="156" spans="1:16" x14ac:dyDescent="0.25">
      <c r="A156" s="149" t="s">
        <v>487</v>
      </c>
      <c r="B156" s="149" t="s">
        <v>553</v>
      </c>
      <c r="C156" s="149" t="s">
        <v>572</v>
      </c>
      <c r="D156" s="149" t="s">
        <v>41</v>
      </c>
      <c r="E156" s="150" t="s">
        <v>701</v>
      </c>
      <c r="F156" s="151">
        <v>4830</v>
      </c>
      <c r="G156" s="152">
        <v>2407897</v>
      </c>
      <c r="H156" s="153">
        <v>0</v>
      </c>
      <c r="I156" s="154">
        <v>96900</v>
      </c>
      <c r="J156" s="151">
        <v>2504797</v>
      </c>
      <c r="K156" s="151">
        <v>422780</v>
      </c>
      <c r="L156" s="151">
        <v>2927577</v>
      </c>
      <c r="M156" s="155">
        <v>0.85558706056236955</v>
      </c>
      <c r="N156" s="151">
        <v>518.59151138716356</v>
      </c>
      <c r="O156" s="151">
        <v>87.532091097308495</v>
      </c>
      <c r="P156" s="151">
        <v>606.12360248447203</v>
      </c>
    </row>
    <row r="157" spans="1:16" x14ac:dyDescent="0.25">
      <c r="A157" s="149" t="s">
        <v>487</v>
      </c>
      <c r="B157" s="149" t="s">
        <v>547</v>
      </c>
      <c r="C157" s="149" t="s">
        <v>491</v>
      </c>
      <c r="D157" s="149" t="s">
        <v>32</v>
      </c>
      <c r="E157" s="150" t="s">
        <v>702</v>
      </c>
      <c r="F157" s="151">
        <v>2036</v>
      </c>
      <c r="G157" s="152">
        <v>1051446</v>
      </c>
      <c r="H157" s="153">
        <v>0</v>
      </c>
      <c r="I157" s="154">
        <v>0</v>
      </c>
      <c r="J157" s="151">
        <v>1051446</v>
      </c>
      <c r="K157" s="151">
        <v>293240</v>
      </c>
      <c r="L157" s="151">
        <v>1344686</v>
      </c>
      <c r="M157" s="155">
        <v>0.78192678439427499</v>
      </c>
      <c r="N157" s="151">
        <v>516.42730844793709</v>
      </c>
      <c r="O157" s="151">
        <v>144.02750491159136</v>
      </c>
      <c r="P157" s="151">
        <v>660.45481335952854</v>
      </c>
    </row>
    <row r="158" spans="1:16" x14ac:dyDescent="0.25">
      <c r="A158" s="149" t="s">
        <v>487</v>
      </c>
      <c r="B158" s="149" t="s">
        <v>547</v>
      </c>
      <c r="C158" s="149" t="s">
        <v>493</v>
      </c>
      <c r="D158" s="149" t="s">
        <v>32</v>
      </c>
      <c r="E158" s="150" t="s">
        <v>703</v>
      </c>
      <c r="F158" s="151">
        <v>4751</v>
      </c>
      <c r="G158" s="152">
        <v>2231100</v>
      </c>
      <c r="H158" s="153">
        <v>0</v>
      </c>
      <c r="I158" s="154">
        <v>0</v>
      </c>
      <c r="J158" s="151">
        <v>2231100</v>
      </c>
      <c r="K158" s="151">
        <v>966570</v>
      </c>
      <c r="L158" s="151">
        <v>3197670</v>
      </c>
      <c r="M158" s="155">
        <v>0.69772678231337193</v>
      </c>
      <c r="N158" s="151">
        <v>469.60639865291517</v>
      </c>
      <c r="O158" s="151">
        <v>203.44559040202063</v>
      </c>
      <c r="P158" s="151">
        <v>673.0519890549358</v>
      </c>
    </row>
    <row r="159" spans="1:16" x14ac:dyDescent="0.25">
      <c r="A159" s="149" t="s">
        <v>487</v>
      </c>
      <c r="B159" s="149" t="s">
        <v>547</v>
      </c>
      <c r="C159" s="149" t="s">
        <v>629</v>
      </c>
      <c r="D159" s="149" t="s">
        <v>32</v>
      </c>
      <c r="E159" s="150" t="s">
        <v>704</v>
      </c>
      <c r="F159" s="151">
        <v>2924</v>
      </c>
      <c r="G159" s="152">
        <v>1623237</v>
      </c>
      <c r="H159" s="153">
        <v>0</v>
      </c>
      <c r="I159" s="154">
        <v>0</v>
      </c>
      <c r="J159" s="151">
        <v>1623237</v>
      </c>
      <c r="K159" s="151">
        <v>829431</v>
      </c>
      <c r="L159" s="151">
        <v>2452668</v>
      </c>
      <c r="M159" s="155">
        <v>0.66182500036694736</v>
      </c>
      <c r="N159" s="151">
        <v>555.14261285909708</v>
      </c>
      <c r="O159" s="151">
        <v>283.66313269493844</v>
      </c>
      <c r="P159" s="151">
        <v>838.80574555403552</v>
      </c>
    </row>
    <row r="160" spans="1:16" x14ac:dyDescent="0.25">
      <c r="A160" s="149" t="s">
        <v>487</v>
      </c>
      <c r="B160" s="149" t="s">
        <v>547</v>
      </c>
      <c r="C160" s="149" t="s">
        <v>495</v>
      </c>
      <c r="D160" s="149" t="s">
        <v>32</v>
      </c>
      <c r="E160" s="150" t="s">
        <v>705</v>
      </c>
      <c r="F160" s="151">
        <v>934</v>
      </c>
      <c r="G160" s="152">
        <v>353129</v>
      </c>
      <c r="H160" s="153">
        <v>0</v>
      </c>
      <c r="I160" s="154">
        <v>0</v>
      </c>
      <c r="J160" s="151">
        <v>353129</v>
      </c>
      <c r="K160" s="151">
        <v>139263</v>
      </c>
      <c r="L160" s="151">
        <v>492392</v>
      </c>
      <c r="M160" s="155">
        <v>0.71717046580773047</v>
      </c>
      <c r="N160" s="151">
        <v>378.08244111349035</v>
      </c>
      <c r="O160" s="151">
        <v>149.10385438972162</v>
      </c>
      <c r="P160" s="151">
        <v>527.18629550321202</v>
      </c>
    </row>
    <row r="161" spans="1:16" x14ac:dyDescent="0.25">
      <c r="A161" s="149" t="s">
        <v>487</v>
      </c>
      <c r="B161" s="149" t="s">
        <v>547</v>
      </c>
      <c r="C161" s="149" t="s">
        <v>600</v>
      </c>
      <c r="D161" s="149" t="s">
        <v>32</v>
      </c>
      <c r="E161" s="150" t="s">
        <v>706</v>
      </c>
      <c r="F161" s="151">
        <v>2633</v>
      </c>
      <c r="G161" s="152">
        <v>837075</v>
      </c>
      <c r="H161" s="153">
        <v>0</v>
      </c>
      <c r="I161" s="154">
        <v>11400</v>
      </c>
      <c r="J161" s="151">
        <v>848475</v>
      </c>
      <c r="K161" s="151">
        <v>748400</v>
      </c>
      <c r="L161" s="151">
        <v>1596875</v>
      </c>
      <c r="M161" s="155">
        <v>0.53133463796477498</v>
      </c>
      <c r="N161" s="151">
        <v>322.24648689707556</v>
      </c>
      <c r="O161" s="151">
        <v>284.23851120394988</v>
      </c>
      <c r="P161" s="151">
        <v>606.48499810102544</v>
      </c>
    </row>
    <row r="162" spans="1:16" x14ac:dyDescent="0.25">
      <c r="A162" s="149" t="s">
        <v>487</v>
      </c>
      <c r="B162" s="149" t="s">
        <v>547</v>
      </c>
      <c r="C162" s="149" t="s">
        <v>497</v>
      </c>
      <c r="D162" s="149" t="s">
        <v>32</v>
      </c>
      <c r="E162" s="150" t="s">
        <v>707</v>
      </c>
      <c r="F162" s="151">
        <v>3363</v>
      </c>
      <c r="G162" s="152">
        <v>1389202</v>
      </c>
      <c r="H162" s="153">
        <v>0</v>
      </c>
      <c r="I162" s="154">
        <v>34150</v>
      </c>
      <c r="J162" s="151">
        <v>1423352</v>
      </c>
      <c r="K162" s="151">
        <v>981510</v>
      </c>
      <c r="L162" s="151">
        <v>2404862</v>
      </c>
      <c r="M162" s="155">
        <v>0.59186431487544811</v>
      </c>
      <c r="N162" s="151">
        <v>423.23877490336008</v>
      </c>
      <c r="O162" s="151">
        <v>291.85548617305977</v>
      </c>
      <c r="P162" s="151">
        <v>715.09426107641991</v>
      </c>
    </row>
    <row r="163" spans="1:16" x14ac:dyDescent="0.25">
      <c r="A163" s="149" t="s">
        <v>487</v>
      </c>
      <c r="B163" s="149" t="s">
        <v>547</v>
      </c>
      <c r="C163" s="149" t="s">
        <v>499</v>
      </c>
      <c r="D163" s="149" t="s">
        <v>32</v>
      </c>
      <c r="E163" s="150" t="s">
        <v>708</v>
      </c>
      <c r="F163" s="151">
        <v>8321</v>
      </c>
      <c r="G163" s="152">
        <v>2954018</v>
      </c>
      <c r="H163" s="153">
        <v>0</v>
      </c>
      <c r="I163" s="154">
        <v>18300</v>
      </c>
      <c r="J163" s="151">
        <v>2972318</v>
      </c>
      <c r="K163" s="151">
        <v>1362001</v>
      </c>
      <c r="L163" s="151">
        <v>4334319</v>
      </c>
      <c r="M163" s="155">
        <v>0.6857635536286093</v>
      </c>
      <c r="N163" s="151">
        <v>357.20682610263191</v>
      </c>
      <c r="O163" s="151">
        <v>163.68236990746306</v>
      </c>
      <c r="P163" s="151">
        <v>520.88919601009491</v>
      </c>
    </row>
    <row r="164" spans="1:16" x14ac:dyDescent="0.25">
      <c r="A164" s="149" t="s">
        <v>487</v>
      </c>
      <c r="B164" s="149" t="s">
        <v>547</v>
      </c>
      <c r="C164" s="149" t="s">
        <v>501</v>
      </c>
      <c r="D164" s="149" t="s">
        <v>32</v>
      </c>
      <c r="E164" s="150" t="s">
        <v>709</v>
      </c>
      <c r="F164" s="151">
        <v>6073</v>
      </c>
      <c r="G164" s="152">
        <v>3135499</v>
      </c>
      <c r="H164" s="153">
        <v>0</v>
      </c>
      <c r="I164" s="154">
        <v>31200</v>
      </c>
      <c r="J164" s="151">
        <v>3166699</v>
      </c>
      <c r="K164" s="151">
        <v>1302630</v>
      </c>
      <c r="L164" s="151">
        <v>4469329</v>
      </c>
      <c r="M164" s="155">
        <v>0.70854014103683127</v>
      </c>
      <c r="N164" s="151">
        <v>521.43899226082658</v>
      </c>
      <c r="O164" s="151">
        <v>214.49530709698666</v>
      </c>
      <c r="P164" s="151">
        <v>735.9342993578133</v>
      </c>
    </row>
    <row r="165" spans="1:16" x14ac:dyDescent="0.25">
      <c r="A165" s="149" t="s">
        <v>487</v>
      </c>
      <c r="B165" s="149" t="s">
        <v>547</v>
      </c>
      <c r="C165" s="149" t="s">
        <v>503</v>
      </c>
      <c r="D165" s="149" t="s">
        <v>32</v>
      </c>
      <c r="E165" s="150" t="s">
        <v>710</v>
      </c>
      <c r="F165" s="151">
        <v>2459</v>
      </c>
      <c r="G165" s="152">
        <v>953822</v>
      </c>
      <c r="H165" s="153">
        <v>0</v>
      </c>
      <c r="I165" s="154">
        <v>24060</v>
      </c>
      <c r="J165" s="151">
        <v>977882</v>
      </c>
      <c r="K165" s="151">
        <v>506500</v>
      </c>
      <c r="L165" s="151">
        <v>1484382</v>
      </c>
      <c r="M165" s="155">
        <v>0.65878055648748102</v>
      </c>
      <c r="N165" s="151">
        <v>397.67466449776333</v>
      </c>
      <c r="O165" s="151">
        <v>205.97803985359903</v>
      </c>
      <c r="P165" s="151">
        <v>603.65270435136233</v>
      </c>
    </row>
    <row r="166" spans="1:16" x14ac:dyDescent="0.25">
      <c r="A166" s="149" t="s">
        <v>487</v>
      </c>
      <c r="B166" s="149" t="s">
        <v>547</v>
      </c>
      <c r="C166" s="149" t="s">
        <v>507</v>
      </c>
      <c r="D166" s="149" t="s">
        <v>32</v>
      </c>
      <c r="E166" s="150" t="s">
        <v>711</v>
      </c>
      <c r="F166" s="151">
        <v>4836</v>
      </c>
      <c r="G166" s="152">
        <v>2546133</v>
      </c>
      <c r="H166" s="153">
        <v>0</v>
      </c>
      <c r="I166" s="154">
        <v>0</v>
      </c>
      <c r="J166" s="151">
        <v>2546133</v>
      </c>
      <c r="K166" s="151">
        <v>807030</v>
      </c>
      <c r="L166" s="151">
        <v>3353163</v>
      </c>
      <c r="M166" s="155">
        <v>0.75932276480445482</v>
      </c>
      <c r="N166" s="151">
        <v>526.49565756823824</v>
      </c>
      <c r="O166" s="151">
        <v>166.87965260545906</v>
      </c>
      <c r="P166" s="151">
        <v>693.37531017369724</v>
      </c>
    </row>
    <row r="167" spans="1:16" x14ac:dyDescent="0.25">
      <c r="A167" s="149" t="s">
        <v>487</v>
      </c>
      <c r="B167" s="149" t="s">
        <v>547</v>
      </c>
      <c r="C167" s="149" t="s">
        <v>509</v>
      </c>
      <c r="D167" s="149" t="s">
        <v>32</v>
      </c>
      <c r="E167" s="150" t="s">
        <v>712</v>
      </c>
      <c r="F167" s="151">
        <v>7768</v>
      </c>
      <c r="G167" s="152">
        <v>4455364</v>
      </c>
      <c r="H167" s="153">
        <v>0</v>
      </c>
      <c r="I167" s="154">
        <v>51360</v>
      </c>
      <c r="J167" s="151">
        <v>4506724</v>
      </c>
      <c r="K167" s="151">
        <v>576450</v>
      </c>
      <c r="L167" s="151">
        <v>5083174</v>
      </c>
      <c r="M167" s="155">
        <v>0.88659644544924099</v>
      </c>
      <c r="N167" s="151">
        <v>580.16529351184352</v>
      </c>
      <c r="O167" s="151">
        <v>74.208290422245113</v>
      </c>
      <c r="P167" s="151">
        <v>654.37358393408851</v>
      </c>
    </row>
    <row r="168" spans="1:16" x14ac:dyDescent="0.25">
      <c r="A168" s="149" t="s">
        <v>487</v>
      </c>
      <c r="B168" s="149" t="s">
        <v>547</v>
      </c>
      <c r="C168" s="149" t="s">
        <v>513</v>
      </c>
      <c r="D168" s="149" t="s">
        <v>32</v>
      </c>
      <c r="E168" s="150" t="s">
        <v>713</v>
      </c>
      <c r="F168" s="151">
        <v>14197</v>
      </c>
      <c r="G168" s="152">
        <v>20126850</v>
      </c>
      <c r="H168" s="153">
        <v>0</v>
      </c>
      <c r="I168" s="154">
        <v>0</v>
      </c>
      <c r="J168" s="151">
        <v>20126850</v>
      </c>
      <c r="K168" s="151">
        <v>2912030</v>
      </c>
      <c r="L168" s="151">
        <v>23038880</v>
      </c>
      <c r="M168" s="155">
        <v>0.87360366476148144</v>
      </c>
      <c r="N168" s="151">
        <v>1417.6833133760654</v>
      </c>
      <c r="O168" s="151">
        <v>205.11586954990491</v>
      </c>
      <c r="P168" s="151">
        <v>1622.7991829259702</v>
      </c>
    </row>
    <row r="169" spans="1:16" x14ac:dyDescent="0.25">
      <c r="A169" s="149" t="s">
        <v>487</v>
      </c>
      <c r="B169" s="149" t="s">
        <v>547</v>
      </c>
      <c r="C169" s="149" t="s">
        <v>511</v>
      </c>
      <c r="D169" s="149" t="s">
        <v>32</v>
      </c>
      <c r="E169" s="150" t="s">
        <v>714</v>
      </c>
      <c r="F169" s="151">
        <v>4713</v>
      </c>
      <c r="G169" s="152">
        <v>2061629</v>
      </c>
      <c r="H169" s="153">
        <v>0</v>
      </c>
      <c r="I169" s="154">
        <v>33520</v>
      </c>
      <c r="J169" s="151">
        <v>2095149</v>
      </c>
      <c r="K169" s="151">
        <v>979695</v>
      </c>
      <c r="L169" s="151">
        <v>3074844</v>
      </c>
      <c r="M169" s="155">
        <v>0.68138383605802444</v>
      </c>
      <c r="N169" s="151">
        <v>444.54678548695097</v>
      </c>
      <c r="O169" s="151">
        <v>207.87078294080203</v>
      </c>
      <c r="P169" s="151">
        <v>652.41756842775305</v>
      </c>
    </row>
    <row r="170" spans="1:16" x14ac:dyDescent="0.25">
      <c r="A170" s="149" t="s">
        <v>487</v>
      </c>
      <c r="B170" s="149" t="s">
        <v>547</v>
      </c>
      <c r="C170" s="149" t="s">
        <v>515</v>
      </c>
      <c r="D170" s="149" t="s">
        <v>32</v>
      </c>
      <c r="E170" s="150" t="s">
        <v>715</v>
      </c>
      <c r="F170" s="151">
        <v>5375</v>
      </c>
      <c r="G170" s="152">
        <v>3586865</v>
      </c>
      <c r="H170" s="153">
        <v>0</v>
      </c>
      <c r="I170" s="154">
        <v>0</v>
      </c>
      <c r="J170" s="151">
        <v>3586865</v>
      </c>
      <c r="K170" s="151">
        <v>1018026</v>
      </c>
      <c r="L170" s="151">
        <v>4604891</v>
      </c>
      <c r="M170" s="155">
        <v>0.7789250603325899</v>
      </c>
      <c r="N170" s="151">
        <v>667.32372093023253</v>
      </c>
      <c r="O170" s="151">
        <v>189.40018604651164</v>
      </c>
      <c r="P170" s="151">
        <v>856.72390697674416</v>
      </c>
    </row>
    <row r="171" spans="1:16" x14ac:dyDescent="0.25">
      <c r="A171" s="149" t="s">
        <v>487</v>
      </c>
      <c r="B171" s="149" t="s">
        <v>547</v>
      </c>
      <c r="C171" s="149" t="s">
        <v>517</v>
      </c>
      <c r="D171" s="149" t="s">
        <v>32</v>
      </c>
      <c r="E171" s="150" t="s">
        <v>716</v>
      </c>
      <c r="F171" s="151">
        <v>116</v>
      </c>
      <c r="G171" s="152">
        <v>13850</v>
      </c>
      <c r="H171" s="153">
        <v>0</v>
      </c>
      <c r="I171" s="154">
        <v>0</v>
      </c>
      <c r="J171" s="151">
        <v>13850</v>
      </c>
      <c r="K171" s="151">
        <v>84270</v>
      </c>
      <c r="L171" s="151">
        <v>98120</v>
      </c>
      <c r="M171" s="155">
        <v>0.14115368935996739</v>
      </c>
      <c r="N171" s="151">
        <v>119.39655172413794</v>
      </c>
      <c r="O171" s="151">
        <v>726.4655172413793</v>
      </c>
      <c r="P171" s="151">
        <v>845.86206896551721</v>
      </c>
    </row>
    <row r="172" spans="1:16" x14ac:dyDescent="0.25">
      <c r="A172" s="149" t="s">
        <v>487</v>
      </c>
      <c r="B172" s="149" t="s">
        <v>547</v>
      </c>
      <c r="C172" s="149" t="s">
        <v>519</v>
      </c>
      <c r="D172" s="149" t="s">
        <v>32</v>
      </c>
      <c r="E172" s="150" t="s">
        <v>717</v>
      </c>
      <c r="F172" s="151">
        <v>849</v>
      </c>
      <c r="G172" s="152">
        <v>211663</v>
      </c>
      <c r="H172" s="153">
        <v>0</v>
      </c>
      <c r="I172" s="154">
        <v>0</v>
      </c>
      <c r="J172" s="151">
        <v>211663</v>
      </c>
      <c r="K172" s="151">
        <v>382560</v>
      </c>
      <c r="L172" s="151">
        <v>594223</v>
      </c>
      <c r="M172" s="155">
        <v>0.35620129143436052</v>
      </c>
      <c r="N172" s="151">
        <v>249.30859835100117</v>
      </c>
      <c r="O172" s="151">
        <v>450.60070671378094</v>
      </c>
      <c r="P172" s="151">
        <v>699.90930506478207</v>
      </c>
    </row>
    <row r="173" spans="1:16" x14ac:dyDescent="0.25">
      <c r="A173" s="149" t="s">
        <v>487</v>
      </c>
      <c r="B173" s="149" t="s">
        <v>547</v>
      </c>
      <c r="C173" s="149" t="s">
        <v>525</v>
      </c>
      <c r="D173" s="149" t="s">
        <v>32</v>
      </c>
      <c r="E173" s="150" t="s">
        <v>718</v>
      </c>
      <c r="F173" s="151">
        <v>520</v>
      </c>
      <c r="G173" s="152">
        <v>41910</v>
      </c>
      <c r="H173" s="153">
        <v>0</v>
      </c>
      <c r="I173" s="154">
        <v>0</v>
      </c>
      <c r="J173" s="151">
        <v>41910</v>
      </c>
      <c r="K173" s="151">
        <v>288530</v>
      </c>
      <c r="L173" s="151">
        <v>330440</v>
      </c>
      <c r="M173" s="155">
        <v>0.12683089214380824</v>
      </c>
      <c r="N173" s="151">
        <v>80.59615384615384</v>
      </c>
      <c r="O173" s="151">
        <v>554.86538461538464</v>
      </c>
      <c r="P173" s="151">
        <v>635.46153846153845</v>
      </c>
    </row>
    <row r="174" spans="1:16" x14ac:dyDescent="0.25">
      <c r="A174" s="149" t="s">
        <v>487</v>
      </c>
      <c r="B174" s="149" t="s">
        <v>547</v>
      </c>
      <c r="C174" s="149" t="s">
        <v>612</v>
      </c>
      <c r="D174" s="149" t="s">
        <v>32</v>
      </c>
      <c r="E174" s="150" t="s">
        <v>719</v>
      </c>
      <c r="F174" s="151">
        <v>4777</v>
      </c>
      <c r="G174" s="152">
        <v>2464974</v>
      </c>
      <c r="H174" s="153">
        <v>0</v>
      </c>
      <c r="I174" s="154">
        <v>8250</v>
      </c>
      <c r="J174" s="151">
        <v>2473224</v>
      </c>
      <c r="K174" s="151">
        <v>397824</v>
      </c>
      <c r="L174" s="151">
        <v>2871048</v>
      </c>
      <c r="M174" s="155">
        <v>0.86143596345306661</v>
      </c>
      <c r="N174" s="151">
        <v>517.73581745865602</v>
      </c>
      <c r="O174" s="151">
        <v>83.279045425999584</v>
      </c>
      <c r="P174" s="151">
        <v>601.0148628846556</v>
      </c>
    </row>
    <row r="175" spans="1:16" x14ac:dyDescent="0.25">
      <c r="A175" s="149" t="s">
        <v>487</v>
      </c>
      <c r="B175" s="149" t="s">
        <v>547</v>
      </c>
      <c r="C175" s="149" t="s">
        <v>521</v>
      </c>
      <c r="D175" s="149" t="s">
        <v>32</v>
      </c>
      <c r="E175" s="150" t="s">
        <v>720</v>
      </c>
      <c r="F175" s="151">
        <v>1049</v>
      </c>
      <c r="G175" s="152">
        <v>309521</v>
      </c>
      <c r="H175" s="153">
        <v>0</v>
      </c>
      <c r="I175" s="154">
        <v>0</v>
      </c>
      <c r="J175" s="151">
        <v>309521</v>
      </c>
      <c r="K175" s="151">
        <v>632350</v>
      </c>
      <c r="L175" s="151">
        <v>941871</v>
      </c>
      <c r="M175" s="155">
        <v>0.32862355885253924</v>
      </c>
      <c r="N175" s="151">
        <v>295.06291706387037</v>
      </c>
      <c r="O175" s="151">
        <v>602.81220209723551</v>
      </c>
      <c r="P175" s="151">
        <v>897.87511916110577</v>
      </c>
    </row>
    <row r="176" spans="1:16" x14ac:dyDescent="0.25">
      <c r="A176" s="149" t="s">
        <v>487</v>
      </c>
      <c r="B176" s="149" t="s">
        <v>547</v>
      </c>
      <c r="C176" s="149" t="s">
        <v>523</v>
      </c>
      <c r="D176" s="149" t="s">
        <v>32</v>
      </c>
      <c r="E176" s="150" t="s">
        <v>721</v>
      </c>
      <c r="F176" s="151">
        <v>1105</v>
      </c>
      <c r="G176" s="152">
        <v>305004</v>
      </c>
      <c r="H176" s="153">
        <v>0</v>
      </c>
      <c r="I176" s="154">
        <v>0</v>
      </c>
      <c r="J176" s="151">
        <v>305004</v>
      </c>
      <c r="K176" s="151">
        <v>646970</v>
      </c>
      <c r="L176" s="151">
        <v>951974</v>
      </c>
      <c r="M176" s="155">
        <v>0.3203911031183625</v>
      </c>
      <c r="N176" s="151">
        <v>276.0217194570136</v>
      </c>
      <c r="O176" s="151">
        <v>585.4932126696832</v>
      </c>
      <c r="P176" s="151">
        <v>861.51493212669686</v>
      </c>
    </row>
    <row r="177" spans="1:16" x14ac:dyDescent="0.25">
      <c r="A177" s="149" t="s">
        <v>487</v>
      </c>
      <c r="B177" s="149" t="s">
        <v>547</v>
      </c>
      <c r="C177" s="149" t="s">
        <v>527</v>
      </c>
      <c r="D177" s="149" t="s">
        <v>32</v>
      </c>
      <c r="E177" s="150" t="s">
        <v>722</v>
      </c>
      <c r="F177" s="151">
        <v>14974</v>
      </c>
      <c r="G177" s="152">
        <v>8763009</v>
      </c>
      <c r="H177" s="153">
        <v>0</v>
      </c>
      <c r="I177" s="154">
        <v>0</v>
      </c>
      <c r="J177" s="151">
        <v>8763009</v>
      </c>
      <c r="K177" s="151">
        <v>2845304</v>
      </c>
      <c r="L177" s="151">
        <v>11608313</v>
      </c>
      <c r="M177" s="155">
        <v>0.7548908269444492</v>
      </c>
      <c r="N177" s="151">
        <v>585.21497261920661</v>
      </c>
      <c r="O177" s="151">
        <v>190.01629491117939</v>
      </c>
      <c r="P177" s="151">
        <v>775.23126753038605</v>
      </c>
    </row>
    <row r="178" spans="1:16" x14ac:dyDescent="0.25">
      <c r="A178" s="149" t="s">
        <v>487</v>
      </c>
      <c r="B178" s="149" t="s">
        <v>547</v>
      </c>
      <c r="C178" s="149" t="s">
        <v>529</v>
      </c>
      <c r="D178" s="149" t="s">
        <v>32</v>
      </c>
      <c r="E178" s="150" t="s">
        <v>723</v>
      </c>
      <c r="F178" s="151">
        <v>2181</v>
      </c>
      <c r="G178" s="152">
        <v>1720479</v>
      </c>
      <c r="H178" s="153">
        <v>0</v>
      </c>
      <c r="I178" s="154">
        <v>57880</v>
      </c>
      <c r="J178" s="151">
        <v>1778359</v>
      </c>
      <c r="K178" s="151">
        <v>460860</v>
      </c>
      <c r="L178" s="151">
        <v>2239219</v>
      </c>
      <c r="M178" s="155">
        <v>0.79418716972301506</v>
      </c>
      <c r="N178" s="151">
        <v>815.38697845025217</v>
      </c>
      <c r="O178" s="151">
        <v>211.30674002751033</v>
      </c>
      <c r="P178" s="151">
        <v>1026.6937184777626</v>
      </c>
    </row>
    <row r="179" spans="1:16" x14ac:dyDescent="0.25">
      <c r="A179" s="149" t="s">
        <v>487</v>
      </c>
      <c r="B179" s="149" t="s">
        <v>547</v>
      </c>
      <c r="C179" s="149" t="s">
        <v>653</v>
      </c>
      <c r="D179" s="149" t="s">
        <v>32</v>
      </c>
      <c r="E179" s="150" t="s">
        <v>724</v>
      </c>
      <c r="F179" s="151">
        <v>5712</v>
      </c>
      <c r="G179" s="152">
        <v>2126178</v>
      </c>
      <c r="H179" s="153">
        <v>0</v>
      </c>
      <c r="I179" s="154">
        <v>0</v>
      </c>
      <c r="J179" s="151">
        <v>2126178</v>
      </c>
      <c r="K179" s="151">
        <v>992700</v>
      </c>
      <c r="L179" s="151">
        <v>3118878</v>
      </c>
      <c r="M179" s="155">
        <v>0.68171246198152025</v>
      </c>
      <c r="N179" s="151">
        <v>372.23004201680675</v>
      </c>
      <c r="O179" s="151">
        <v>173.7920168067227</v>
      </c>
      <c r="P179" s="151">
        <v>546.02205882352939</v>
      </c>
    </row>
    <row r="180" spans="1:16" x14ac:dyDescent="0.25">
      <c r="A180" s="149" t="s">
        <v>487</v>
      </c>
      <c r="B180" s="149" t="s">
        <v>547</v>
      </c>
      <c r="C180" s="149" t="s">
        <v>531</v>
      </c>
      <c r="D180" s="149" t="s">
        <v>32</v>
      </c>
      <c r="E180" s="150" t="s">
        <v>725</v>
      </c>
      <c r="F180" s="151">
        <v>4579</v>
      </c>
      <c r="G180" s="152">
        <v>2616194</v>
      </c>
      <c r="H180" s="153">
        <v>0</v>
      </c>
      <c r="I180" s="154">
        <v>60940</v>
      </c>
      <c r="J180" s="151">
        <v>2677134</v>
      </c>
      <c r="K180" s="151">
        <v>732100</v>
      </c>
      <c r="L180" s="151">
        <v>3409234</v>
      </c>
      <c r="M180" s="155">
        <v>0.78525968003369673</v>
      </c>
      <c r="N180" s="151">
        <v>584.65472810657354</v>
      </c>
      <c r="O180" s="151">
        <v>159.8820703210308</v>
      </c>
      <c r="P180" s="151">
        <v>744.53679842760425</v>
      </c>
    </row>
    <row r="181" spans="1:16" x14ac:dyDescent="0.25">
      <c r="A181" s="149" t="s">
        <v>487</v>
      </c>
      <c r="B181" s="149" t="s">
        <v>547</v>
      </c>
      <c r="C181" s="149" t="s">
        <v>533</v>
      </c>
      <c r="D181" s="149" t="s">
        <v>32</v>
      </c>
      <c r="E181" s="150" t="s">
        <v>726</v>
      </c>
      <c r="F181" s="151">
        <v>2203</v>
      </c>
      <c r="G181" s="152">
        <v>638309</v>
      </c>
      <c r="H181" s="153">
        <v>0</v>
      </c>
      <c r="I181" s="154">
        <v>0</v>
      </c>
      <c r="J181" s="151">
        <v>638309</v>
      </c>
      <c r="K181" s="151">
        <v>503920</v>
      </c>
      <c r="L181" s="151">
        <v>1142229</v>
      </c>
      <c r="M181" s="155">
        <v>0.55882752057599661</v>
      </c>
      <c r="N181" s="151">
        <v>289.74534725374491</v>
      </c>
      <c r="O181" s="151">
        <v>228.74262369496142</v>
      </c>
      <c r="P181" s="151">
        <v>518.48797094870633</v>
      </c>
    </row>
    <row r="182" spans="1:16" x14ac:dyDescent="0.25">
      <c r="A182" s="149" t="s">
        <v>487</v>
      </c>
      <c r="B182" s="149" t="s">
        <v>547</v>
      </c>
      <c r="C182" s="149" t="s">
        <v>535</v>
      </c>
      <c r="D182" s="149" t="s">
        <v>32</v>
      </c>
      <c r="E182" s="150" t="s">
        <v>727</v>
      </c>
      <c r="F182" s="151">
        <v>3966</v>
      </c>
      <c r="G182" s="152">
        <v>1517183</v>
      </c>
      <c r="H182" s="153">
        <v>0</v>
      </c>
      <c r="I182" s="154">
        <v>0</v>
      </c>
      <c r="J182" s="151">
        <v>1517183</v>
      </c>
      <c r="K182" s="151">
        <v>726909</v>
      </c>
      <c r="L182" s="151">
        <v>2244092</v>
      </c>
      <c r="M182" s="155">
        <v>0.67607878821367395</v>
      </c>
      <c r="N182" s="151">
        <v>382.54740292486133</v>
      </c>
      <c r="O182" s="151">
        <v>183.28517397881998</v>
      </c>
      <c r="P182" s="151">
        <v>565.83257690368134</v>
      </c>
    </row>
    <row r="183" spans="1:16" x14ac:dyDescent="0.25">
      <c r="A183" s="149" t="s">
        <v>487</v>
      </c>
      <c r="B183" s="149" t="s">
        <v>547</v>
      </c>
      <c r="C183" s="149" t="s">
        <v>537</v>
      </c>
      <c r="D183" s="149" t="s">
        <v>32</v>
      </c>
      <c r="E183" s="150" t="s">
        <v>728</v>
      </c>
      <c r="F183" s="151">
        <v>5170</v>
      </c>
      <c r="G183" s="152">
        <v>3190691</v>
      </c>
      <c r="H183" s="153">
        <v>0</v>
      </c>
      <c r="I183" s="154">
        <v>0</v>
      </c>
      <c r="J183" s="151">
        <v>3190691</v>
      </c>
      <c r="K183" s="151">
        <v>843450</v>
      </c>
      <c r="L183" s="151">
        <v>4034141</v>
      </c>
      <c r="M183" s="155">
        <v>0.79092203272022465</v>
      </c>
      <c r="N183" s="151">
        <v>617.15493230174081</v>
      </c>
      <c r="O183" s="151">
        <v>163.14313346228241</v>
      </c>
      <c r="P183" s="151">
        <v>780.29806576402325</v>
      </c>
    </row>
    <row r="184" spans="1:16" x14ac:dyDescent="0.25">
      <c r="A184" s="149" t="s">
        <v>487</v>
      </c>
      <c r="B184" s="149" t="s">
        <v>547</v>
      </c>
      <c r="C184" s="149" t="s">
        <v>539</v>
      </c>
      <c r="D184" s="149" t="s">
        <v>32</v>
      </c>
      <c r="E184" s="150" t="s">
        <v>729</v>
      </c>
      <c r="F184" s="151">
        <v>849</v>
      </c>
      <c r="G184" s="152">
        <v>232511</v>
      </c>
      <c r="H184" s="153">
        <v>0</v>
      </c>
      <c r="I184" s="154">
        <v>0</v>
      </c>
      <c r="J184" s="151">
        <v>232511</v>
      </c>
      <c r="K184" s="151">
        <v>449770</v>
      </c>
      <c r="L184" s="151">
        <v>682281</v>
      </c>
      <c r="M184" s="155">
        <v>0.34078480860525207</v>
      </c>
      <c r="N184" s="151">
        <v>273.86454652532393</v>
      </c>
      <c r="O184" s="151">
        <v>529.76442873969381</v>
      </c>
      <c r="P184" s="151">
        <v>803.62897526501763</v>
      </c>
    </row>
    <row r="185" spans="1:16" x14ac:dyDescent="0.25">
      <c r="A185" s="149" t="s">
        <v>487</v>
      </c>
      <c r="B185" s="149" t="s">
        <v>547</v>
      </c>
      <c r="C185" s="149" t="s">
        <v>541</v>
      </c>
      <c r="D185" s="149" t="s">
        <v>32</v>
      </c>
      <c r="E185" s="150" t="s">
        <v>730</v>
      </c>
      <c r="F185" s="151">
        <v>398</v>
      </c>
      <c r="G185" s="152">
        <v>134900</v>
      </c>
      <c r="H185" s="153">
        <v>0</v>
      </c>
      <c r="I185" s="154">
        <v>0</v>
      </c>
      <c r="J185" s="151">
        <v>134900</v>
      </c>
      <c r="K185" s="151">
        <v>207820</v>
      </c>
      <c r="L185" s="151">
        <v>342720</v>
      </c>
      <c r="M185" s="155">
        <v>0.3936157796451914</v>
      </c>
      <c r="N185" s="151">
        <v>338.94472361809045</v>
      </c>
      <c r="O185" s="151">
        <v>522.1608040201005</v>
      </c>
      <c r="P185" s="151">
        <v>861.10552763819101</v>
      </c>
    </row>
    <row r="186" spans="1:16" x14ac:dyDescent="0.25">
      <c r="A186" s="149" t="s">
        <v>487</v>
      </c>
      <c r="B186" s="149" t="s">
        <v>547</v>
      </c>
      <c r="C186" s="149" t="s">
        <v>545</v>
      </c>
      <c r="D186" s="149" t="s">
        <v>32</v>
      </c>
      <c r="E186" s="150" t="s">
        <v>731</v>
      </c>
      <c r="F186" s="151">
        <v>104484</v>
      </c>
      <c r="G186" s="152">
        <v>56749074</v>
      </c>
      <c r="H186" s="153">
        <v>0</v>
      </c>
      <c r="I186" s="154">
        <v>42600</v>
      </c>
      <c r="J186" s="151">
        <v>56791674</v>
      </c>
      <c r="K186" s="151">
        <v>22088510</v>
      </c>
      <c r="L186" s="151">
        <v>78880184</v>
      </c>
      <c r="M186" s="155">
        <v>0.71997390371198933</v>
      </c>
      <c r="N186" s="151">
        <v>543.5442172964282</v>
      </c>
      <c r="O186" s="151">
        <v>211.40566976761991</v>
      </c>
      <c r="P186" s="151">
        <v>754.94988706404808</v>
      </c>
    </row>
    <row r="187" spans="1:16" x14ac:dyDescent="0.25">
      <c r="A187" s="149" t="s">
        <v>487</v>
      </c>
      <c r="B187" s="149" t="s">
        <v>547</v>
      </c>
      <c r="C187" s="149" t="s">
        <v>547</v>
      </c>
      <c r="D187" s="149" t="s">
        <v>32</v>
      </c>
      <c r="E187" s="150" t="s">
        <v>732</v>
      </c>
      <c r="F187" s="151">
        <v>2174</v>
      </c>
      <c r="G187" s="152">
        <v>1253506</v>
      </c>
      <c r="H187" s="153">
        <v>0</v>
      </c>
      <c r="I187" s="154">
        <v>21050</v>
      </c>
      <c r="J187" s="151">
        <v>1274556</v>
      </c>
      <c r="K187" s="151">
        <v>517790</v>
      </c>
      <c r="L187" s="151">
        <v>1792346</v>
      </c>
      <c r="M187" s="155">
        <v>0.7111104663943234</v>
      </c>
      <c r="N187" s="151">
        <v>586.27230910763569</v>
      </c>
      <c r="O187" s="151">
        <v>238.17387304507821</v>
      </c>
      <c r="P187" s="151">
        <v>824.44618215271385</v>
      </c>
    </row>
    <row r="188" spans="1:16" x14ac:dyDescent="0.25">
      <c r="A188" s="149" t="s">
        <v>487</v>
      </c>
      <c r="B188" s="149" t="s">
        <v>547</v>
      </c>
      <c r="C188" s="149" t="s">
        <v>549</v>
      </c>
      <c r="D188" s="149" t="s">
        <v>32</v>
      </c>
      <c r="E188" s="150" t="s">
        <v>733</v>
      </c>
      <c r="F188" s="151">
        <v>573</v>
      </c>
      <c r="G188" s="152">
        <v>188672</v>
      </c>
      <c r="H188" s="153">
        <v>0</v>
      </c>
      <c r="I188" s="154">
        <v>0</v>
      </c>
      <c r="J188" s="151">
        <v>188672</v>
      </c>
      <c r="K188" s="151">
        <v>233818</v>
      </c>
      <c r="L188" s="151">
        <v>422490</v>
      </c>
      <c r="M188" s="155">
        <v>0.44657151648559729</v>
      </c>
      <c r="N188" s="151">
        <v>329.27050610820243</v>
      </c>
      <c r="O188" s="151">
        <v>408.05933682373472</v>
      </c>
      <c r="P188" s="151">
        <v>737.32984293193715</v>
      </c>
    </row>
    <row r="189" spans="1:16" x14ac:dyDescent="0.25">
      <c r="A189" s="149" t="s">
        <v>487</v>
      </c>
      <c r="B189" s="149" t="s">
        <v>547</v>
      </c>
      <c r="C189" s="149" t="s">
        <v>551</v>
      </c>
      <c r="D189" s="149" t="s">
        <v>32</v>
      </c>
      <c r="E189" s="150" t="s">
        <v>734</v>
      </c>
      <c r="F189" s="151">
        <v>9056</v>
      </c>
      <c r="G189" s="152">
        <v>5519098</v>
      </c>
      <c r="H189" s="153">
        <v>0</v>
      </c>
      <c r="I189" s="154">
        <v>62800</v>
      </c>
      <c r="J189" s="151">
        <v>5581898</v>
      </c>
      <c r="K189" s="151">
        <v>746970</v>
      </c>
      <c r="L189" s="151">
        <v>6328868</v>
      </c>
      <c r="M189" s="155">
        <v>0.88197415398772738</v>
      </c>
      <c r="N189" s="151">
        <v>616.37566254416959</v>
      </c>
      <c r="O189" s="151">
        <v>82.483436395759711</v>
      </c>
      <c r="P189" s="151">
        <v>698.85909893992937</v>
      </c>
    </row>
    <row r="190" spans="1:16" x14ac:dyDescent="0.25">
      <c r="A190" s="149" t="s">
        <v>487</v>
      </c>
      <c r="B190" s="149" t="s">
        <v>547</v>
      </c>
      <c r="C190" s="149" t="s">
        <v>553</v>
      </c>
      <c r="D190" s="149" t="s">
        <v>32</v>
      </c>
      <c r="E190" s="150" t="s">
        <v>735</v>
      </c>
      <c r="F190" s="151">
        <v>4671</v>
      </c>
      <c r="G190" s="152">
        <v>2284360</v>
      </c>
      <c r="H190" s="153">
        <v>0</v>
      </c>
      <c r="I190" s="154">
        <v>0</v>
      </c>
      <c r="J190" s="151">
        <v>2284360</v>
      </c>
      <c r="K190" s="151">
        <v>958380</v>
      </c>
      <c r="L190" s="151">
        <v>3242740</v>
      </c>
      <c r="M190" s="155">
        <v>0.70445364105663733</v>
      </c>
      <c r="N190" s="151">
        <v>489.05159494754872</v>
      </c>
      <c r="O190" s="151">
        <v>205.17662170841362</v>
      </c>
      <c r="P190" s="151">
        <v>694.22821665596234</v>
      </c>
    </row>
    <row r="191" spans="1:16" x14ac:dyDescent="0.25">
      <c r="A191" s="149" t="s">
        <v>487</v>
      </c>
      <c r="B191" s="149" t="s">
        <v>547</v>
      </c>
      <c r="C191" s="149" t="s">
        <v>488</v>
      </c>
      <c r="D191" s="149" t="s">
        <v>32</v>
      </c>
      <c r="E191" s="150" t="s">
        <v>736</v>
      </c>
      <c r="F191" s="151">
        <v>6693</v>
      </c>
      <c r="G191" s="152">
        <v>2927509</v>
      </c>
      <c r="H191" s="153">
        <v>0</v>
      </c>
      <c r="I191" s="154">
        <v>0</v>
      </c>
      <c r="J191" s="151">
        <v>2927509</v>
      </c>
      <c r="K191" s="151">
        <v>1058370</v>
      </c>
      <c r="L191" s="151">
        <v>3985879</v>
      </c>
      <c r="M191" s="155">
        <v>0.73447011311683064</v>
      </c>
      <c r="N191" s="151">
        <v>437.39862542955325</v>
      </c>
      <c r="O191" s="151">
        <v>158.1308830121022</v>
      </c>
      <c r="P191" s="151">
        <v>595.52950844165548</v>
      </c>
    </row>
    <row r="192" spans="1:16" x14ac:dyDescent="0.25">
      <c r="A192" s="149" t="s">
        <v>487</v>
      </c>
      <c r="B192" s="149" t="s">
        <v>547</v>
      </c>
      <c r="C192" s="149" t="s">
        <v>556</v>
      </c>
      <c r="D192" s="149" t="s">
        <v>32</v>
      </c>
      <c r="E192" s="150" t="s">
        <v>737</v>
      </c>
      <c r="F192" s="151">
        <v>7197</v>
      </c>
      <c r="G192" s="152">
        <v>4626145</v>
      </c>
      <c r="H192" s="153">
        <v>0</v>
      </c>
      <c r="I192" s="154">
        <v>97500</v>
      </c>
      <c r="J192" s="151">
        <v>4723645</v>
      </c>
      <c r="K192" s="151">
        <v>1508001</v>
      </c>
      <c r="L192" s="151">
        <v>6231646</v>
      </c>
      <c r="M192" s="155">
        <v>0.75800920013749173</v>
      </c>
      <c r="N192" s="151">
        <v>656.33527858830064</v>
      </c>
      <c r="O192" s="151">
        <v>209.53188828678617</v>
      </c>
      <c r="P192" s="151">
        <v>865.86716687508681</v>
      </c>
    </row>
    <row r="193" spans="1:16" x14ac:dyDescent="0.25">
      <c r="A193" s="149" t="s">
        <v>487</v>
      </c>
      <c r="B193" s="149" t="s">
        <v>547</v>
      </c>
      <c r="C193" s="149" t="s">
        <v>558</v>
      </c>
      <c r="D193" s="149" t="s">
        <v>32</v>
      </c>
      <c r="E193" s="150" t="s">
        <v>738</v>
      </c>
      <c r="F193" s="151">
        <v>12409</v>
      </c>
      <c r="G193" s="152">
        <v>5004731</v>
      </c>
      <c r="H193" s="153">
        <v>0</v>
      </c>
      <c r="I193" s="154">
        <v>0</v>
      </c>
      <c r="J193" s="151">
        <v>5004731</v>
      </c>
      <c r="K193" s="151">
        <v>1844820</v>
      </c>
      <c r="L193" s="151">
        <v>6849551</v>
      </c>
      <c r="M193" s="155">
        <v>0.73066555749420659</v>
      </c>
      <c r="N193" s="151">
        <v>403.31461036344587</v>
      </c>
      <c r="O193" s="151">
        <v>148.6679023289548</v>
      </c>
      <c r="P193" s="151">
        <v>551.98251269240063</v>
      </c>
    </row>
    <row r="194" spans="1:16" x14ac:dyDescent="0.25">
      <c r="A194" s="149" t="s">
        <v>487</v>
      </c>
      <c r="B194" s="149" t="s">
        <v>547</v>
      </c>
      <c r="C194" s="149" t="s">
        <v>560</v>
      </c>
      <c r="D194" s="149" t="s">
        <v>32</v>
      </c>
      <c r="E194" s="150" t="s">
        <v>739</v>
      </c>
      <c r="F194" s="151">
        <v>5551</v>
      </c>
      <c r="G194" s="152">
        <v>4052862</v>
      </c>
      <c r="H194" s="153">
        <v>0</v>
      </c>
      <c r="I194" s="154">
        <v>55350</v>
      </c>
      <c r="J194" s="151">
        <v>4108212</v>
      </c>
      <c r="K194" s="151">
        <v>425840</v>
      </c>
      <c r="L194" s="151">
        <v>4534052</v>
      </c>
      <c r="M194" s="155">
        <v>0.90607959502890567</v>
      </c>
      <c r="N194" s="151">
        <v>740.08502972437395</v>
      </c>
      <c r="O194" s="151">
        <v>76.714105566564584</v>
      </c>
      <c r="P194" s="151">
        <v>816.79913529093858</v>
      </c>
    </row>
    <row r="195" spans="1:16" x14ac:dyDescent="0.25">
      <c r="A195" s="149" t="s">
        <v>487</v>
      </c>
      <c r="B195" s="149" t="s">
        <v>547</v>
      </c>
      <c r="C195" s="149" t="s">
        <v>564</v>
      </c>
      <c r="D195" s="149" t="s">
        <v>32</v>
      </c>
      <c r="E195" s="150" t="s">
        <v>740</v>
      </c>
      <c r="F195" s="151">
        <v>774</v>
      </c>
      <c r="G195" s="152">
        <v>394005</v>
      </c>
      <c r="H195" s="153">
        <v>0</v>
      </c>
      <c r="I195" s="154">
        <v>11000</v>
      </c>
      <c r="J195" s="151">
        <v>405005</v>
      </c>
      <c r="K195" s="151">
        <v>38906</v>
      </c>
      <c r="L195" s="151">
        <v>443911</v>
      </c>
      <c r="M195" s="155">
        <v>0.91235630565586345</v>
      </c>
      <c r="N195" s="151">
        <v>523.26227390180884</v>
      </c>
      <c r="O195" s="151">
        <v>50.266149870801037</v>
      </c>
      <c r="P195" s="151">
        <v>573.52842377260981</v>
      </c>
    </row>
    <row r="196" spans="1:16" x14ac:dyDescent="0.25">
      <c r="A196" s="149" t="s">
        <v>487</v>
      </c>
      <c r="B196" s="149" t="s">
        <v>547</v>
      </c>
      <c r="C196" s="149" t="s">
        <v>562</v>
      </c>
      <c r="D196" s="149" t="s">
        <v>32</v>
      </c>
      <c r="E196" s="150" t="s">
        <v>741</v>
      </c>
      <c r="F196" s="151">
        <v>2972</v>
      </c>
      <c r="G196" s="152">
        <v>1283952</v>
      </c>
      <c r="H196" s="153">
        <v>0</v>
      </c>
      <c r="I196" s="154">
        <v>13750</v>
      </c>
      <c r="J196" s="151">
        <v>1297702</v>
      </c>
      <c r="K196" s="151">
        <v>328060</v>
      </c>
      <c r="L196" s="151">
        <v>1625762</v>
      </c>
      <c r="M196" s="155">
        <v>0.79821154633950109</v>
      </c>
      <c r="N196" s="151">
        <v>436.64266487213996</v>
      </c>
      <c r="O196" s="151">
        <v>110.3835800807537</v>
      </c>
      <c r="P196" s="151">
        <v>547.02624495289365</v>
      </c>
    </row>
    <row r="197" spans="1:16" x14ac:dyDescent="0.25">
      <c r="A197" s="149" t="s">
        <v>487</v>
      </c>
      <c r="B197" s="149" t="s">
        <v>547</v>
      </c>
      <c r="C197" s="149" t="s">
        <v>624</v>
      </c>
      <c r="D197" s="149" t="s">
        <v>32</v>
      </c>
      <c r="E197" s="150" t="s">
        <v>742</v>
      </c>
      <c r="F197" s="151">
        <v>2229</v>
      </c>
      <c r="G197" s="152">
        <v>1237076</v>
      </c>
      <c r="H197" s="153">
        <v>0</v>
      </c>
      <c r="I197" s="154">
        <v>44400</v>
      </c>
      <c r="J197" s="151">
        <v>1281476</v>
      </c>
      <c r="K197" s="151">
        <v>591044</v>
      </c>
      <c r="L197" s="151">
        <v>1872520</v>
      </c>
      <c r="M197" s="155">
        <v>0.6843590455642663</v>
      </c>
      <c r="N197" s="151">
        <v>574.91072229699421</v>
      </c>
      <c r="O197" s="151">
        <v>265.16105877074921</v>
      </c>
      <c r="P197" s="151">
        <v>840.07178106774336</v>
      </c>
    </row>
    <row r="198" spans="1:16" x14ac:dyDescent="0.25">
      <c r="A198" s="149" t="s">
        <v>487</v>
      </c>
      <c r="B198" s="149" t="s">
        <v>547</v>
      </c>
      <c r="C198" s="149" t="s">
        <v>566</v>
      </c>
      <c r="D198" s="149" t="s">
        <v>32</v>
      </c>
      <c r="E198" s="150" t="s">
        <v>743</v>
      </c>
      <c r="F198" s="151">
        <v>2030</v>
      </c>
      <c r="G198" s="152">
        <v>241216</v>
      </c>
      <c r="H198" s="153">
        <v>0</v>
      </c>
      <c r="I198" s="154">
        <v>0</v>
      </c>
      <c r="J198" s="151">
        <v>241216</v>
      </c>
      <c r="K198" s="151">
        <v>853071</v>
      </c>
      <c r="L198" s="151">
        <v>1094287</v>
      </c>
      <c r="M198" s="155">
        <v>0.22043211698576334</v>
      </c>
      <c r="N198" s="151">
        <v>118.82561576354679</v>
      </c>
      <c r="O198" s="151">
        <v>420.23201970443353</v>
      </c>
      <c r="P198" s="151">
        <v>539.05763546798028</v>
      </c>
    </row>
    <row r="199" spans="1:16" x14ac:dyDescent="0.25">
      <c r="A199" s="149" t="s">
        <v>487</v>
      </c>
      <c r="B199" s="149" t="s">
        <v>547</v>
      </c>
      <c r="C199" s="149" t="s">
        <v>568</v>
      </c>
      <c r="D199" s="149" t="s">
        <v>32</v>
      </c>
      <c r="E199" s="150" t="s">
        <v>744</v>
      </c>
      <c r="F199" s="151">
        <v>4239</v>
      </c>
      <c r="G199" s="152">
        <v>2301689</v>
      </c>
      <c r="H199" s="153">
        <v>0</v>
      </c>
      <c r="I199" s="154">
        <v>0</v>
      </c>
      <c r="J199" s="151">
        <v>2301689</v>
      </c>
      <c r="K199" s="151">
        <v>854510</v>
      </c>
      <c r="L199" s="151">
        <v>3156199</v>
      </c>
      <c r="M199" s="155">
        <v>0.72925978368284128</v>
      </c>
      <c r="N199" s="151">
        <v>542.9792403868837</v>
      </c>
      <c r="O199" s="151">
        <v>201.58292050011795</v>
      </c>
      <c r="P199" s="151">
        <v>744.5621608870016</v>
      </c>
    </row>
    <row r="200" spans="1:16" x14ac:dyDescent="0.25">
      <c r="A200" s="149" t="s">
        <v>487</v>
      </c>
      <c r="B200" s="149" t="s">
        <v>547</v>
      </c>
      <c r="C200" s="149" t="s">
        <v>570</v>
      </c>
      <c r="D200" s="149" t="s">
        <v>32</v>
      </c>
      <c r="E200" s="150" t="s">
        <v>745</v>
      </c>
      <c r="F200" s="151">
        <v>1689</v>
      </c>
      <c r="G200" s="152">
        <v>794207</v>
      </c>
      <c r="H200" s="153">
        <v>0</v>
      </c>
      <c r="I200" s="154">
        <v>10100</v>
      </c>
      <c r="J200" s="151">
        <v>804307</v>
      </c>
      <c r="K200" s="151">
        <v>251627</v>
      </c>
      <c r="L200" s="151">
        <v>1055934</v>
      </c>
      <c r="M200" s="155">
        <v>0.76170196243325816</v>
      </c>
      <c r="N200" s="151">
        <v>476.20307874481944</v>
      </c>
      <c r="O200" s="151">
        <v>148.97986974541149</v>
      </c>
      <c r="P200" s="151">
        <v>625.18294849023096</v>
      </c>
    </row>
    <row r="201" spans="1:16" x14ac:dyDescent="0.25">
      <c r="A201" s="149" t="s">
        <v>487</v>
      </c>
      <c r="B201" s="149" t="s">
        <v>547</v>
      </c>
      <c r="C201" s="149" t="s">
        <v>572</v>
      </c>
      <c r="D201" s="149" t="s">
        <v>32</v>
      </c>
      <c r="E201" s="150" t="s">
        <v>746</v>
      </c>
      <c r="F201" s="151">
        <v>69</v>
      </c>
      <c r="G201" s="152">
        <v>23760</v>
      </c>
      <c r="H201" s="153">
        <v>0</v>
      </c>
      <c r="I201" s="154">
        <v>0</v>
      </c>
      <c r="J201" s="151">
        <v>23760</v>
      </c>
      <c r="K201" s="151">
        <v>52400</v>
      </c>
      <c r="L201" s="151">
        <v>76160</v>
      </c>
      <c r="M201" s="155">
        <v>0.31197478991596639</v>
      </c>
      <c r="N201" s="151">
        <v>344.3478260869565</v>
      </c>
      <c r="O201" s="151">
        <v>759.4202898550725</v>
      </c>
      <c r="P201" s="151">
        <v>1103.768115942029</v>
      </c>
    </row>
    <row r="202" spans="1:16" x14ac:dyDescent="0.25">
      <c r="A202" s="149" t="s">
        <v>487</v>
      </c>
      <c r="B202" s="149" t="s">
        <v>547</v>
      </c>
      <c r="C202" s="149" t="s">
        <v>574</v>
      </c>
      <c r="D202" s="149" t="s">
        <v>32</v>
      </c>
      <c r="E202" s="150" t="s">
        <v>747</v>
      </c>
      <c r="F202" s="151">
        <v>2546</v>
      </c>
      <c r="G202" s="152">
        <v>1044473</v>
      </c>
      <c r="H202" s="153">
        <v>0</v>
      </c>
      <c r="I202" s="154">
        <v>27210</v>
      </c>
      <c r="J202" s="151">
        <v>1071683</v>
      </c>
      <c r="K202" s="151">
        <v>386590</v>
      </c>
      <c r="L202" s="151">
        <v>1458273</v>
      </c>
      <c r="M202" s="155">
        <v>0.73489874666814792</v>
      </c>
      <c r="N202" s="151">
        <v>420.92812254516889</v>
      </c>
      <c r="O202" s="151">
        <v>151.84210526315789</v>
      </c>
      <c r="P202" s="151">
        <v>572.77022780832681</v>
      </c>
    </row>
    <row r="203" spans="1:16" x14ac:dyDescent="0.25">
      <c r="A203" s="149" t="s">
        <v>487</v>
      </c>
      <c r="B203" s="149" t="s">
        <v>549</v>
      </c>
      <c r="C203" s="149" t="s">
        <v>491</v>
      </c>
      <c r="D203" s="149" t="s">
        <v>34</v>
      </c>
      <c r="E203" s="150" t="s">
        <v>748</v>
      </c>
      <c r="F203" s="151">
        <v>2084</v>
      </c>
      <c r="G203" s="152">
        <v>396041</v>
      </c>
      <c r="H203" s="153">
        <v>0</v>
      </c>
      <c r="I203" s="154">
        <v>98800</v>
      </c>
      <c r="J203" s="151">
        <v>494841</v>
      </c>
      <c r="K203" s="151">
        <v>655900</v>
      </c>
      <c r="L203" s="151">
        <v>1150741</v>
      </c>
      <c r="M203" s="155">
        <v>0.43001943964801809</v>
      </c>
      <c r="N203" s="151">
        <v>237.44769673704414</v>
      </c>
      <c r="O203" s="151">
        <v>314.73128598848371</v>
      </c>
      <c r="P203" s="151">
        <v>552.17898272552782</v>
      </c>
    </row>
    <row r="204" spans="1:16" x14ac:dyDescent="0.25">
      <c r="A204" s="149" t="s">
        <v>487</v>
      </c>
      <c r="B204" s="149" t="s">
        <v>549</v>
      </c>
      <c r="C204" s="149" t="s">
        <v>493</v>
      </c>
      <c r="D204" s="149" t="s">
        <v>34</v>
      </c>
      <c r="E204" s="150" t="s">
        <v>749</v>
      </c>
      <c r="F204" s="151">
        <v>1987</v>
      </c>
      <c r="G204" s="152">
        <v>284018</v>
      </c>
      <c r="H204" s="153">
        <v>0</v>
      </c>
      <c r="I204" s="154">
        <v>0</v>
      </c>
      <c r="J204" s="151">
        <v>284018</v>
      </c>
      <c r="K204" s="151">
        <v>781120</v>
      </c>
      <c r="L204" s="151">
        <v>1065138</v>
      </c>
      <c r="M204" s="155">
        <v>0.26664901637158755</v>
      </c>
      <c r="N204" s="151">
        <v>142.93809763462505</v>
      </c>
      <c r="O204" s="151">
        <v>393.11524911927529</v>
      </c>
      <c r="P204" s="151">
        <v>536.05334675390031</v>
      </c>
    </row>
    <row r="205" spans="1:16" x14ac:dyDescent="0.25">
      <c r="A205" s="149" t="s">
        <v>487</v>
      </c>
      <c r="B205" s="149" t="s">
        <v>549</v>
      </c>
      <c r="C205" s="149" t="s">
        <v>495</v>
      </c>
      <c r="D205" s="149" t="s">
        <v>34</v>
      </c>
      <c r="E205" s="150" t="s">
        <v>750</v>
      </c>
      <c r="F205" s="151">
        <v>3154</v>
      </c>
      <c r="G205" s="152">
        <v>972189</v>
      </c>
      <c r="H205" s="153">
        <v>0</v>
      </c>
      <c r="I205" s="154">
        <v>109500</v>
      </c>
      <c r="J205" s="151">
        <v>1081689</v>
      </c>
      <c r="K205" s="151">
        <v>718690</v>
      </c>
      <c r="L205" s="151">
        <v>1800379</v>
      </c>
      <c r="M205" s="155">
        <v>0.60081182906488018</v>
      </c>
      <c r="N205" s="151">
        <v>342.95783132530119</v>
      </c>
      <c r="O205" s="151">
        <v>227.86620164870007</v>
      </c>
      <c r="P205" s="151">
        <v>570.82403297400128</v>
      </c>
    </row>
    <row r="206" spans="1:16" x14ac:dyDescent="0.25">
      <c r="A206" s="149" t="s">
        <v>487</v>
      </c>
      <c r="B206" s="149" t="s">
        <v>549</v>
      </c>
      <c r="C206" s="149" t="s">
        <v>600</v>
      </c>
      <c r="D206" s="149" t="s">
        <v>34</v>
      </c>
      <c r="E206" s="150" t="s">
        <v>751</v>
      </c>
      <c r="F206" s="151">
        <v>1970</v>
      </c>
      <c r="G206" s="152">
        <v>781275</v>
      </c>
      <c r="H206" s="153">
        <v>67170</v>
      </c>
      <c r="I206" s="154">
        <v>187200</v>
      </c>
      <c r="J206" s="151">
        <v>1035645</v>
      </c>
      <c r="K206" s="151">
        <v>459880</v>
      </c>
      <c r="L206" s="151">
        <v>1495525</v>
      </c>
      <c r="M206" s="155">
        <v>0.69249594623961486</v>
      </c>
      <c r="N206" s="151">
        <v>525.70812182741122</v>
      </c>
      <c r="O206" s="151">
        <v>233.44162436548223</v>
      </c>
      <c r="P206" s="151">
        <v>759.14974619289342</v>
      </c>
    </row>
    <row r="207" spans="1:16" x14ac:dyDescent="0.25">
      <c r="A207" s="149" t="s">
        <v>487</v>
      </c>
      <c r="B207" s="149" t="s">
        <v>549</v>
      </c>
      <c r="C207" s="149" t="s">
        <v>497</v>
      </c>
      <c r="D207" s="149" t="s">
        <v>34</v>
      </c>
      <c r="E207" s="150" t="s">
        <v>752</v>
      </c>
      <c r="F207" s="151">
        <v>629</v>
      </c>
      <c r="G207" s="152">
        <v>125675</v>
      </c>
      <c r="H207" s="153">
        <v>6000</v>
      </c>
      <c r="I207" s="154">
        <v>0</v>
      </c>
      <c r="J207" s="151">
        <v>131675</v>
      </c>
      <c r="K207" s="151">
        <v>266460</v>
      </c>
      <c r="L207" s="151">
        <v>398135</v>
      </c>
      <c r="M207" s="155">
        <v>0.33072952641691888</v>
      </c>
      <c r="N207" s="151">
        <v>209.34022257551669</v>
      </c>
      <c r="O207" s="151">
        <v>423.62480127186012</v>
      </c>
      <c r="P207" s="151">
        <v>632.96502384737676</v>
      </c>
    </row>
    <row r="208" spans="1:16" x14ac:dyDescent="0.25">
      <c r="A208" s="149" t="s">
        <v>487</v>
      </c>
      <c r="B208" s="149" t="s">
        <v>549</v>
      </c>
      <c r="C208" s="149" t="s">
        <v>499</v>
      </c>
      <c r="D208" s="149" t="s">
        <v>34</v>
      </c>
      <c r="E208" s="150" t="s">
        <v>753</v>
      </c>
      <c r="F208" s="151">
        <v>6758</v>
      </c>
      <c r="G208" s="152">
        <v>2290442</v>
      </c>
      <c r="H208" s="153">
        <v>0</v>
      </c>
      <c r="I208" s="154">
        <v>117300</v>
      </c>
      <c r="J208" s="151">
        <v>2407742</v>
      </c>
      <c r="K208" s="151">
        <v>1503107</v>
      </c>
      <c r="L208" s="151">
        <v>3910849</v>
      </c>
      <c r="M208" s="155">
        <v>0.61565711179337279</v>
      </c>
      <c r="N208" s="151">
        <v>356.28026043208052</v>
      </c>
      <c r="O208" s="151">
        <v>222.41891092039066</v>
      </c>
      <c r="P208" s="151">
        <v>578.69917135247113</v>
      </c>
    </row>
    <row r="209" spans="1:16" x14ac:dyDescent="0.25">
      <c r="A209" s="149" t="s">
        <v>487</v>
      </c>
      <c r="B209" s="149" t="s">
        <v>549</v>
      </c>
      <c r="C209" s="149" t="s">
        <v>501</v>
      </c>
      <c r="D209" s="149" t="s">
        <v>34</v>
      </c>
      <c r="E209" s="150" t="s">
        <v>754</v>
      </c>
      <c r="F209" s="151">
        <v>6944</v>
      </c>
      <c r="G209" s="152">
        <v>3566434</v>
      </c>
      <c r="H209" s="153">
        <v>0</v>
      </c>
      <c r="I209" s="154">
        <v>35450</v>
      </c>
      <c r="J209" s="151">
        <v>3601884</v>
      </c>
      <c r="K209" s="151">
        <v>511963</v>
      </c>
      <c r="L209" s="151">
        <v>4113847</v>
      </c>
      <c r="M209" s="155">
        <v>0.87555127840194347</v>
      </c>
      <c r="N209" s="151">
        <v>518.70449308755758</v>
      </c>
      <c r="O209" s="151">
        <v>73.727390552995388</v>
      </c>
      <c r="P209" s="151">
        <v>592.431883640553</v>
      </c>
    </row>
    <row r="210" spans="1:16" x14ac:dyDescent="0.25">
      <c r="A210" s="149" t="s">
        <v>487</v>
      </c>
      <c r="B210" s="149" t="s">
        <v>549</v>
      </c>
      <c r="C210" s="149" t="s">
        <v>503</v>
      </c>
      <c r="D210" s="149" t="s">
        <v>34</v>
      </c>
      <c r="E210" s="150" t="s">
        <v>755</v>
      </c>
      <c r="F210" s="151">
        <v>2146</v>
      </c>
      <c r="G210" s="152">
        <v>1032806</v>
      </c>
      <c r="H210" s="153">
        <v>0</v>
      </c>
      <c r="I210" s="154">
        <v>0</v>
      </c>
      <c r="J210" s="151">
        <v>1032806</v>
      </c>
      <c r="K210" s="151">
        <v>423460</v>
      </c>
      <c r="L210" s="151">
        <v>1456266</v>
      </c>
      <c r="M210" s="155">
        <v>0.70921521205603921</v>
      </c>
      <c r="N210" s="151">
        <v>481.27027027027026</v>
      </c>
      <c r="O210" s="151">
        <v>197.32525629077352</v>
      </c>
      <c r="P210" s="151">
        <v>678.59552656104381</v>
      </c>
    </row>
    <row r="211" spans="1:16" x14ac:dyDescent="0.25">
      <c r="A211" s="149" t="s">
        <v>487</v>
      </c>
      <c r="B211" s="149" t="s">
        <v>549</v>
      </c>
      <c r="C211" s="149" t="s">
        <v>505</v>
      </c>
      <c r="D211" s="149" t="s">
        <v>34</v>
      </c>
      <c r="E211" s="150" t="s">
        <v>756</v>
      </c>
      <c r="F211" s="151">
        <v>14897</v>
      </c>
      <c r="G211" s="152">
        <v>8007410</v>
      </c>
      <c r="H211" s="153">
        <v>0</v>
      </c>
      <c r="I211" s="154">
        <v>35350</v>
      </c>
      <c r="J211" s="151">
        <v>8042760</v>
      </c>
      <c r="K211" s="151">
        <v>1687437</v>
      </c>
      <c r="L211" s="151">
        <v>9730197</v>
      </c>
      <c r="M211" s="155">
        <v>0.82657730362499338</v>
      </c>
      <c r="N211" s="151">
        <v>539.89125327247098</v>
      </c>
      <c r="O211" s="151">
        <v>113.27361213667182</v>
      </c>
      <c r="P211" s="151">
        <v>653.16486540914275</v>
      </c>
    </row>
    <row r="212" spans="1:16" x14ac:dyDescent="0.25">
      <c r="A212" s="149" t="s">
        <v>487</v>
      </c>
      <c r="B212" s="149" t="s">
        <v>549</v>
      </c>
      <c r="C212" s="149" t="s">
        <v>507</v>
      </c>
      <c r="D212" s="149" t="s">
        <v>34</v>
      </c>
      <c r="E212" s="150" t="s">
        <v>757</v>
      </c>
      <c r="F212" s="151">
        <v>9174</v>
      </c>
      <c r="G212" s="152">
        <v>4561192</v>
      </c>
      <c r="H212" s="153">
        <v>6000</v>
      </c>
      <c r="I212" s="154">
        <v>56350</v>
      </c>
      <c r="J212" s="151">
        <v>4623542</v>
      </c>
      <c r="K212" s="151">
        <v>722217</v>
      </c>
      <c r="L212" s="151">
        <v>5345759</v>
      </c>
      <c r="M212" s="155">
        <v>0.86489907233004704</v>
      </c>
      <c r="N212" s="151">
        <v>503.98321342925658</v>
      </c>
      <c r="O212" s="151">
        <v>78.724329627207325</v>
      </c>
      <c r="P212" s="151">
        <v>582.70754305646392</v>
      </c>
    </row>
    <row r="213" spans="1:16" x14ac:dyDescent="0.25">
      <c r="A213" s="149" t="s">
        <v>487</v>
      </c>
      <c r="B213" s="149" t="s">
        <v>549</v>
      </c>
      <c r="C213" s="149" t="s">
        <v>509</v>
      </c>
      <c r="D213" s="149" t="s">
        <v>34</v>
      </c>
      <c r="E213" s="150" t="s">
        <v>758</v>
      </c>
      <c r="F213" s="151">
        <v>1061</v>
      </c>
      <c r="G213" s="152">
        <v>247540</v>
      </c>
      <c r="H213" s="153">
        <v>0</v>
      </c>
      <c r="I213" s="154">
        <v>0</v>
      </c>
      <c r="J213" s="151">
        <v>247540</v>
      </c>
      <c r="K213" s="151">
        <v>394573</v>
      </c>
      <c r="L213" s="151">
        <v>642113</v>
      </c>
      <c r="M213" s="155">
        <v>0.3855084696930291</v>
      </c>
      <c r="N213" s="151">
        <v>233.30819981149858</v>
      </c>
      <c r="O213" s="151">
        <v>371.88784165881242</v>
      </c>
      <c r="P213" s="151">
        <v>605.196041470311</v>
      </c>
    </row>
    <row r="214" spans="1:16" x14ac:dyDescent="0.25">
      <c r="A214" s="149" t="s">
        <v>487</v>
      </c>
      <c r="B214" s="149" t="s">
        <v>549</v>
      </c>
      <c r="C214" s="149" t="s">
        <v>511</v>
      </c>
      <c r="D214" s="149" t="s">
        <v>34</v>
      </c>
      <c r="E214" s="150" t="s">
        <v>759</v>
      </c>
      <c r="F214" s="151">
        <v>1779</v>
      </c>
      <c r="G214" s="152">
        <v>646786</v>
      </c>
      <c r="H214" s="153">
        <v>0</v>
      </c>
      <c r="I214" s="154">
        <v>0</v>
      </c>
      <c r="J214" s="151">
        <v>646786</v>
      </c>
      <c r="K214" s="151">
        <v>593110</v>
      </c>
      <c r="L214" s="151">
        <v>1239896</v>
      </c>
      <c r="M214" s="155">
        <v>0.52164536380470616</v>
      </c>
      <c r="N214" s="151">
        <v>363.56717256885889</v>
      </c>
      <c r="O214" s="151">
        <v>333.39516582349637</v>
      </c>
      <c r="P214" s="151">
        <v>696.96233839235526</v>
      </c>
    </row>
    <row r="215" spans="1:16" x14ac:dyDescent="0.25">
      <c r="A215" s="149" t="s">
        <v>487</v>
      </c>
      <c r="B215" s="149" t="s">
        <v>549</v>
      </c>
      <c r="C215" s="149" t="s">
        <v>513</v>
      </c>
      <c r="D215" s="149" t="s">
        <v>34</v>
      </c>
      <c r="E215" s="150" t="s">
        <v>760</v>
      </c>
      <c r="F215" s="151">
        <v>9247</v>
      </c>
      <c r="G215" s="152">
        <v>4024721</v>
      </c>
      <c r="H215" s="153">
        <v>0</v>
      </c>
      <c r="I215" s="154">
        <v>149520</v>
      </c>
      <c r="J215" s="151">
        <v>4174241</v>
      </c>
      <c r="K215" s="151">
        <v>703335</v>
      </c>
      <c r="L215" s="151">
        <v>4877576</v>
      </c>
      <c r="M215" s="155">
        <v>0.85580234936370037</v>
      </c>
      <c r="N215" s="151">
        <v>451.41570238996434</v>
      </c>
      <c r="O215" s="151">
        <v>76.060884611225262</v>
      </c>
      <c r="P215" s="151">
        <v>527.47658700118961</v>
      </c>
    </row>
    <row r="216" spans="1:16" x14ac:dyDescent="0.25">
      <c r="A216" s="149" t="s">
        <v>487</v>
      </c>
      <c r="B216" s="149" t="s">
        <v>549</v>
      </c>
      <c r="C216" s="149" t="s">
        <v>515</v>
      </c>
      <c r="D216" s="149" t="s">
        <v>34</v>
      </c>
      <c r="E216" s="150" t="s">
        <v>761</v>
      </c>
      <c r="F216" s="151">
        <v>27536</v>
      </c>
      <c r="G216" s="152">
        <v>14454441</v>
      </c>
      <c r="H216" s="153">
        <v>0</v>
      </c>
      <c r="I216" s="154">
        <v>201900</v>
      </c>
      <c r="J216" s="151">
        <v>14656341</v>
      </c>
      <c r="K216" s="151">
        <v>2569710</v>
      </c>
      <c r="L216" s="151">
        <v>17226051</v>
      </c>
      <c r="M216" s="155">
        <v>0.85082419644525609</v>
      </c>
      <c r="N216" s="151">
        <v>532.26107640906446</v>
      </c>
      <c r="O216" s="151">
        <v>93.321833236490406</v>
      </c>
      <c r="P216" s="151">
        <v>625.58290964555488</v>
      </c>
    </row>
    <row r="217" spans="1:16" x14ac:dyDescent="0.25">
      <c r="A217" s="149" t="s">
        <v>487</v>
      </c>
      <c r="B217" s="149" t="s">
        <v>549</v>
      </c>
      <c r="C217" s="149" t="s">
        <v>517</v>
      </c>
      <c r="D217" s="149" t="s">
        <v>34</v>
      </c>
      <c r="E217" s="150" t="s">
        <v>762</v>
      </c>
      <c r="F217" s="151">
        <v>7075</v>
      </c>
      <c r="G217" s="152">
        <v>3248461</v>
      </c>
      <c r="H217" s="153">
        <v>0</v>
      </c>
      <c r="I217" s="154">
        <v>33500</v>
      </c>
      <c r="J217" s="151">
        <v>3281961</v>
      </c>
      <c r="K217" s="151">
        <v>745385</v>
      </c>
      <c r="L217" s="151">
        <v>4027346</v>
      </c>
      <c r="M217" s="155">
        <v>0.81491905587451385</v>
      </c>
      <c r="N217" s="151">
        <v>463.88141342756182</v>
      </c>
      <c r="O217" s="151">
        <v>105.3547703180212</v>
      </c>
      <c r="P217" s="151">
        <v>569.23618374558305</v>
      </c>
    </row>
    <row r="218" spans="1:16" x14ac:dyDescent="0.25">
      <c r="A218" s="149" t="s">
        <v>487</v>
      </c>
      <c r="B218" s="149" t="s">
        <v>549</v>
      </c>
      <c r="C218" s="149" t="s">
        <v>519</v>
      </c>
      <c r="D218" s="149" t="s">
        <v>34</v>
      </c>
      <c r="E218" s="150" t="s">
        <v>763</v>
      </c>
      <c r="F218" s="151">
        <v>5568</v>
      </c>
      <c r="G218" s="152">
        <v>4539869</v>
      </c>
      <c r="H218" s="153">
        <v>0</v>
      </c>
      <c r="I218" s="154">
        <v>0</v>
      </c>
      <c r="J218" s="151">
        <v>4539869</v>
      </c>
      <c r="K218" s="151">
        <v>547050</v>
      </c>
      <c r="L218" s="151">
        <v>5086919</v>
      </c>
      <c r="M218" s="155">
        <v>0.89245946318390368</v>
      </c>
      <c r="N218" s="151">
        <v>815.35003591954023</v>
      </c>
      <c r="O218" s="151">
        <v>98.24892241379311</v>
      </c>
      <c r="P218" s="151">
        <v>913.59895833333337</v>
      </c>
    </row>
    <row r="219" spans="1:16" x14ac:dyDescent="0.25">
      <c r="A219" s="149" t="s">
        <v>487</v>
      </c>
      <c r="B219" s="149" t="s">
        <v>549</v>
      </c>
      <c r="C219" s="149" t="s">
        <v>525</v>
      </c>
      <c r="D219" s="149" t="s">
        <v>34</v>
      </c>
      <c r="E219" s="150" t="s">
        <v>764</v>
      </c>
      <c r="F219" s="151">
        <v>6075</v>
      </c>
      <c r="G219" s="152">
        <v>2409449</v>
      </c>
      <c r="H219" s="153">
        <v>0</v>
      </c>
      <c r="I219" s="154">
        <v>0</v>
      </c>
      <c r="J219" s="151">
        <v>2409449</v>
      </c>
      <c r="K219" s="151">
        <v>646560</v>
      </c>
      <c r="L219" s="151">
        <v>3056009</v>
      </c>
      <c r="M219" s="155">
        <v>0.78842994245108566</v>
      </c>
      <c r="N219" s="151">
        <v>396.61711934156381</v>
      </c>
      <c r="O219" s="151">
        <v>106.42962962962963</v>
      </c>
      <c r="P219" s="151">
        <v>503.04674897119344</v>
      </c>
    </row>
    <row r="220" spans="1:16" x14ac:dyDescent="0.25">
      <c r="A220" s="149" t="s">
        <v>487</v>
      </c>
      <c r="B220" s="149" t="s">
        <v>549</v>
      </c>
      <c r="C220" s="149" t="s">
        <v>612</v>
      </c>
      <c r="D220" s="149" t="s">
        <v>34</v>
      </c>
      <c r="E220" s="150" t="s">
        <v>765</v>
      </c>
      <c r="F220" s="151">
        <v>10988</v>
      </c>
      <c r="G220" s="152">
        <v>6389659</v>
      </c>
      <c r="H220" s="153">
        <v>0</v>
      </c>
      <c r="I220" s="154">
        <v>0</v>
      </c>
      <c r="J220" s="151">
        <v>6389659</v>
      </c>
      <c r="K220" s="151">
        <v>2331859</v>
      </c>
      <c r="L220" s="151">
        <v>8721518</v>
      </c>
      <c r="M220" s="155">
        <v>0.7326315212558181</v>
      </c>
      <c r="N220" s="151">
        <v>581.51246814706951</v>
      </c>
      <c r="O220" s="151">
        <v>212.21869311976701</v>
      </c>
      <c r="P220" s="151">
        <v>793.73116126683658</v>
      </c>
    </row>
    <row r="221" spans="1:16" x14ac:dyDescent="0.25">
      <c r="A221" s="149" t="s">
        <v>487</v>
      </c>
      <c r="B221" s="149" t="s">
        <v>549</v>
      </c>
      <c r="C221" s="149" t="s">
        <v>521</v>
      </c>
      <c r="D221" s="149" t="s">
        <v>34</v>
      </c>
      <c r="E221" s="150" t="s">
        <v>766</v>
      </c>
      <c r="F221" s="151">
        <v>5128</v>
      </c>
      <c r="G221" s="152">
        <v>2720956</v>
      </c>
      <c r="H221" s="153">
        <v>0</v>
      </c>
      <c r="I221" s="154">
        <v>0</v>
      </c>
      <c r="J221" s="151">
        <v>2720956</v>
      </c>
      <c r="K221" s="151">
        <v>873240</v>
      </c>
      <c r="L221" s="151">
        <v>3594196</v>
      </c>
      <c r="M221" s="155">
        <v>0.75704163045087136</v>
      </c>
      <c r="N221" s="151">
        <v>530.60764430577228</v>
      </c>
      <c r="O221" s="151">
        <v>170.28861154446179</v>
      </c>
      <c r="P221" s="151">
        <v>700.89625585023396</v>
      </c>
    </row>
    <row r="222" spans="1:16" x14ac:dyDescent="0.25">
      <c r="A222" s="149" t="s">
        <v>487</v>
      </c>
      <c r="B222" s="149" t="s">
        <v>549</v>
      </c>
      <c r="C222" s="149" t="s">
        <v>523</v>
      </c>
      <c r="D222" s="149" t="s">
        <v>34</v>
      </c>
      <c r="E222" s="150" t="s">
        <v>767</v>
      </c>
      <c r="F222" s="151">
        <v>10826</v>
      </c>
      <c r="G222" s="152">
        <v>5045910</v>
      </c>
      <c r="H222" s="153">
        <v>0</v>
      </c>
      <c r="I222" s="154">
        <v>74750</v>
      </c>
      <c r="J222" s="151">
        <v>5120660</v>
      </c>
      <c r="K222" s="151">
        <v>871815</v>
      </c>
      <c r="L222" s="151">
        <v>5992475</v>
      </c>
      <c r="M222" s="155">
        <v>0.85451503760966885</v>
      </c>
      <c r="N222" s="151">
        <v>472.99648993164601</v>
      </c>
      <c r="O222" s="151">
        <v>80.529743210788837</v>
      </c>
      <c r="P222" s="151">
        <v>553.52623314243488</v>
      </c>
    </row>
    <row r="223" spans="1:16" x14ac:dyDescent="0.25">
      <c r="A223" s="149" t="s">
        <v>487</v>
      </c>
      <c r="B223" s="149" t="s">
        <v>549</v>
      </c>
      <c r="C223" s="149" t="s">
        <v>529</v>
      </c>
      <c r="D223" s="149" t="s">
        <v>34</v>
      </c>
      <c r="E223" s="150" t="s">
        <v>768</v>
      </c>
      <c r="F223" s="151">
        <v>827</v>
      </c>
      <c r="G223" s="152">
        <v>407580</v>
      </c>
      <c r="H223" s="153">
        <v>0</v>
      </c>
      <c r="I223" s="154">
        <v>0</v>
      </c>
      <c r="J223" s="151">
        <v>407580</v>
      </c>
      <c r="K223" s="151">
        <v>293760</v>
      </c>
      <c r="L223" s="151">
        <v>701340</v>
      </c>
      <c r="M223" s="155">
        <v>0.58114466592522884</v>
      </c>
      <c r="N223" s="151">
        <v>492.84159613059251</v>
      </c>
      <c r="O223" s="151">
        <v>355.21160822249095</v>
      </c>
      <c r="P223" s="151">
        <v>848.0532043530834</v>
      </c>
    </row>
    <row r="224" spans="1:16" x14ac:dyDescent="0.25">
      <c r="A224" s="149" t="s">
        <v>487</v>
      </c>
      <c r="B224" s="149" t="s">
        <v>549</v>
      </c>
      <c r="C224" s="149" t="s">
        <v>653</v>
      </c>
      <c r="D224" s="149" t="s">
        <v>34</v>
      </c>
      <c r="E224" s="150" t="s">
        <v>769</v>
      </c>
      <c r="F224" s="151">
        <v>11414</v>
      </c>
      <c r="G224" s="152">
        <v>6074340</v>
      </c>
      <c r="H224" s="153">
        <v>0</v>
      </c>
      <c r="I224" s="154">
        <v>67400</v>
      </c>
      <c r="J224" s="151">
        <v>6141740</v>
      </c>
      <c r="K224" s="151">
        <v>1004060</v>
      </c>
      <c r="L224" s="151">
        <v>7145800</v>
      </c>
      <c r="M224" s="155">
        <v>0.85948949032998401</v>
      </c>
      <c r="N224" s="151">
        <v>538.08831259856322</v>
      </c>
      <c r="O224" s="151">
        <v>87.967408445768356</v>
      </c>
      <c r="P224" s="151">
        <v>626.05572104433156</v>
      </c>
    </row>
    <row r="225" spans="1:16" x14ac:dyDescent="0.25">
      <c r="A225" s="149" t="s">
        <v>487</v>
      </c>
      <c r="B225" s="149" t="s">
        <v>549</v>
      </c>
      <c r="C225" s="149" t="s">
        <v>531</v>
      </c>
      <c r="D225" s="149" t="s">
        <v>34</v>
      </c>
      <c r="E225" s="150" t="s">
        <v>770</v>
      </c>
      <c r="F225" s="151">
        <v>3479</v>
      </c>
      <c r="G225" s="152">
        <v>1320773</v>
      </c>
      <c r="H225" s="153">
        <v>0</v>
      </c>
      <c r="I225" s="154">
        <v>0</v>
      </c>
      <c r="J225" s="151">
        <v>1320773</v>
      </c>
      <c r="K225" s="151">
        <v>1247980</v>
      </c>
      <c r="L225" s="151">
        <v>2568753</v>
      </c>
      <c r="M225" s="155">
        <v>0.51416893722362567</v>
      </c>
      <c r="N225" s="151">
        <v>379.64156366772062</v>
      </c>
      <c r="O225" s="151">
        <v>358.71802242023568</v>
      </c>
      <c r="P225" s="151">
        <v>738.35958608795636</v>
      </c>
    </row>
    <row r="226" spans="1:16" x14ac:dyDescent="0.25">
      <c r="A226" s="149" t="s">
        <v>487</v>
      </c>
      <c r="B226" s="149" t="s">
        <v>549</v>
      </c>
      <c r="C226" s="149" t="s">
        <v>533</v>
      </c>
      <c r="D226" s="149" t="s">
        <v>34</v>
      </c>
      <c r="E226" s="150" t="s">
        <v>771</v>
      </c>
      <c r="F226" s="151">
        <v>13357</v>
      </c>
      <c r="G226" s="152">
        <v>7314998</v>
      </c>
      <c r="H226" s="153">
        <v>0</v>
      </c>
      <c r="I226" s="154">
        <v>135950</v>
      </c>
      <c r="J226" s="151">
        <v>7450948</v>
      </c>
      <c r="K226" s="151">
        <v>1685628</v>
      </c>
      <c r="L226" s="151">
        <v>9136576</v>
      </c>
      <c r="M226" s="155">
        <v>0.8155076912839121</v>
      </c>
      <c r="N226" s="151">
        <v>557.83095006363703</v>
      </c>
      <c r="O226" s="151">
        <v>126.19809837538369</v>
      </c>
      <c r="P226" s="151">
        <v>684.0290484390207</v>
      </c>
    </row>
    <row r="227" spans="1:16" x14ac:dyDescent="0.25">
      <c r="A227" s="149" t="s">
        <v>487</v>
      </c>
      <c r="B227" s="149" t="s">
        <v>549</v>
      </c>
      <c r="C227" s="149" t="s">
        <v>535</v>
      </c>
      <c r="D227" s="149" t="s">
        <v>34</v>
      </c>
      <c r="E227" s="150" t="s">
        <v>772</v>
      </c>
      <c r="F227" s="151">
        <v>1008</v>
      </c>
      <c r="G227" s="152">
        <v>519804</v>
      </c>
      <c r="H227" s="153">
        <v>0</v>
      </c>
      <c r="I227" s="154">
        <v>0</v>
      </c>
      <c r="J227" s="151">
        <v>519804</v>
      </c>
      <c r="K227" s="151">
        <v>301740</v>
      </c>
      <c r="L227" s="151">
        <v>821544</v>
      </c>
      <c r="M227" s="155">
        <v>0.63271595921825241</v>
      </c>
      <c r="N227" s="151">
        <v>515.67857142857144</v>
      </c>
      <c r="O227" s="151">
        <v>299.34523809523807</v>
      </c>
      <c r="P227" s="151">
        <v>815.02380952380952</v>
      </c>
    </row>
    <row r="228" spans="1:16" x14ac:dyDescent="0.25">
      <c r="A228" s="149" t="s">
        <v>487</v>
      </c>
      <c r="B228" s="149" t="s">
        <v>549</v>
      </c>
      <c r="C228" s="149" t="s">
        <v>537</v>
      </c>
      <c r="D228" s="149" t="s">
        <v>34</v>
      </c>
      <c r="E228" s="150" t="s">
        <v>773</v>
      </c>
      <c r="F228" s="151">
        <v>202095</v>
      </c>
      <c r="G228" s="152">
        <v>92386128</v>
      </c>
      <c r="H228" s="153">
        <v>0</v>
      </c>
      <c r="I228" s="154">
        <v>225550</v>
      </c>
      <c r="J228" s="151">
        <v>92611678</v>
      </c>
      <c r="K228" s="151">
        <v>21639629</v>
      </c>
      <c r="L228" s="151">
        <v>114251307</v>
      </c>
      <c r="M228" s="155">
        <v>0.81059622363882455</v>
      </c>
      <c r="N228" s="151">
        <v>458.25813602513671</v>
      </c>
      <c r="O228" s="151">
        <v>107.07651846903684</v>
      </c>
      <c r="P228" s="151">
        <v>565.33465449417349</v>
      </c>
    </row>
    <row r="229" spans="1:16" x14ac:dyDescent="0.25">
      <c r="A229" s="149" t="s">
        <v>487</v>
      </c>
      <c r="B229" s="149" t="s">
        <v>549</v>
      </c>
      <c r="C229" s="149" t="s">
        <v>539</v>
      </c>
      <c r="D229" s="149" t="s">
        <v>34</v>
      </c>
      <c r="E229" s="150" t="s">
        <v>774</v>
      </c>
      <c r="F229" s="151">
        <v>962</v>
      </c>
      <c r="G229" s="152">
        <v>274533</v>
      </c>
      <c r="H229" s="153">
        <v>0</v>
      </c>
      <c r="I229" s="154">
        <v>0</v>
      </c>
      <c r="J229" s="151">
        <v>274533</v>
      </c>
      <c r="K229" s="151">
        <v>354560</v>
      </c>
      <c r="L229" s="151">
        <v>629093</v>
      </c>
      <c r="M229" s="155">
        <v>0.43639493683763769</v>
      </c>
      <c r="N229" s="151">
        <v>285.3773388773389</v>
      </c>
      <c r="O229" s="151">
        <v>368.56548856548858</v>
      </c>
      <c r="P229" s="151">
        <v>653.94282744282748</v>
      </c>
    </row>
    <row r="230" spans="1:16" x14ac:dyDescent="0.25">
      <c r="A230" s="149" t="s">
        <v>487</v>
      </c>
      <c r="B230" s="149" t="s">
        <v>549</v>
      </c>
      <c r="C230" s="149" t="s">
        <v>576</v>
      </c>
      <c r="D230" s="149" t="s">
        <v>34</v>
      </c>
      <c r="E230" s="150" t="s">
        <v>775</v>
      </c>
      <c r="F230" s="151">
        <v>3120</v>
      </c>
      <c r="G230" s="152">
        <v>1878800</v>
      </c>
      <c r="H230" s="153">
        <v>0</v>
      </c>
      <c r="I230" s="154">
        <v>0</v>
      </c>
      <c r="J230" s="151">
        <v>1878800</v>
      </c>
      <c r="K230" s="151">
        <v>291950</v>
      </c>
      <c r="L230" s="151">
        <v>2170750</v>
      </c>
      <c r="M230" s="155">
        <v>0.86550731314061957</v>
      </c>
      <c r="N230" s="151">
        <v>602.17948717948718</v>
      </c>
      <c r="O230" s="151">
        <v>93.573717948717942</v>
      </c>
      <c r="P230" s="151">
        <v>695.75320512820508</v>
      </c>
    </row>
    <row r="231" spans="1:16" x14ac:dyDescent="0.25">
      <c r="A231" s="149" t="s">
        <v>487</v>
      </c>
      <c r="B231" s="149" t="s">
        <v>549</v>
      </c>
      <c r="C231" s="149" t="s">
        <v>541</v>
      </c>
      <c r="D231" s="149" t="s">
        <v>34</v>
      </c>
      <c r="E231" s="150" t="s">
        <v>776</v>
      </c>
      <c r="F231" s="151">
        <v>2993</v>
      </c>
      <c r="G231" s="152">
        <v>1611498</v>
      </c>
      <c r="H231" s="153">
        <v>0</v>
      </c>
      <c r="I231" s="154">
        <v>0</v>
      </c>
      <c r="J231" s="151">
        <v>1611498</v>
      </c>
      <c r="K231" s="151">
        <v>249160</v>
      </c>
      <c r="L231" s="151">
        <v>1860658</v>
      </c>
      <c r="M231" s="155">
        <v>0.86609038307953423</v>
      </c>
      <c r="N231" s="151">
        <v>538.42231874373533</v>
      </c>
      <c r="O231" s="151">
        <v>83.24757768125626</v>
      </c>
      <c r="P231" s="151">
        <v>621.66989642499163</v>
      </c>
    </row>
    <row r="232" spans="1:16" x14ac:dyDescent="0.25">
      <c r="A232" s="149" t="s">
        <v>487</v>
      </c>
      <c r="B232" s="149" t="s">
        <v>549</v>
      </c>
      <c r="C232" s="149" t="s">
        <v>543</v>
      </c>
      <c r="D232" s="149" t="s">
        <v>34</v>
      </c>
      <c r="E232" s="150" t="s">
        <v>777</v>
      </c>
      <c r="F232" s="151">
        <v>6045</v>
      </c>
      <c r="G232" s="152">
        <v>3703522</v>
      </c>
      <c r="H232" s="153">
        <v>0</v>
      </c>
      <c r="I232" s="154">
        <v>28400</v>
      </c>
      <c r="J232" s="151">
        <v>3731922</v>
      </c>
      <c r="K232" s="151">
        <v>641220</v>
      </c>
      <c r="L232" s="151">
        <v>4373142</v>
      </c>
      <c r="M232" s="155">
        <v>0.85337315824640503</v>
      </c>
      <c r="N232" s="151">
        <v>617.35682382133996</v>
      </c>
      <c r="O232" s="151">
        <v>106.07444168734492</v>
      </c>
      <c r="P232" s="151">
        <v>723.43126550868487</v>
      </c>
    </row>
    <row r="233" spans="1:16" x14ac:dyDescent="0.25">
      <c r="A233" s="149" t="s">
        <v>487</v>
      </c>
      <c r="B233" s="149" t="s">
        <v>549</v>
      </c>
      <c r="C233" s="149" t="s">
        <v>545</v>
      </c>
      <c r="D233" s="149" t="s">
        <v>34</v>
      </c>
      <c r="E233" s="150" t="s">
        <v>778</v>
      </c>
      <c r="F233" s="151">
        <v>20686</v>
      </c>
      <c r="G233" s="152">
        <v>8367853</v>
      </c>
      <c r="H233" s="153">
        <v>0</v>
      </c>
      <c r="I233" s="154">
        <v>235800</v>
      </c>
      <c r="J233" s="151">
        <v>8603653</v>
      </c>
      <c r="K233" s="151">
        <v>3211040</v>
      </c>
      <c r="L233" s="151">
        <v>11814693</v>
      </c>
      <c r="M233" s="155">
        <v>0.72821638277016598</v>
      </c>
      <c r="N233" s="151">
        <v>415.91670695156142</v>
      </c>
      <c r="O233" s="151">
        <v>155.22769022527314</v>
      </c>
      <c r="P233" s="151">
        <v>571.14439717683456</v>
      </c>
    </row>
    <row r="234" spans="1:16" x14ac:dyDescent="0.25">
      <c r="A234" s="149" t="s">
        <v>487</v>
      </c>
      <c r="B234" s="149" t="s">
        <v>549</v>
      </c>
      <c r="C234" s="149" t="s">
        <v>547</v>
      </c>
      <c r="D234" s="149" t="s">
        <v>34</v>
      </c>
      <c r="E234" s="150" t="s">
        <v>779</v>
      </c>
      <c r="F234" s="151">
        <v>5940</v>
      </c>
      <c r="G234" s="152">
        <v>4861985</v>
      </c>
      <c r="H234" s="153">
        <v>0</v>
      </c>
      <c r="I234" s="154">
        <v>30000</v>
      </c>
      <c r="J234" s="151">
        <v>4891985</v>
      </c>
      <c r="K234" s="151">
        <v>434075</v>
      </c>
      <c r="L234" s="151">
        <v>5326060</v>
      </c>
      <c r="M234" s="155">
        <v>0.91849979159078188</v>
      </c>
      <c r="N234" s="151">
        <v>823.56649831649827</v>
      </c>
      <c r="O234" s="151">
        <v>73.076599326599322</v>
      </c>
      <c r="P234" s="151">
        <v>896.64309764309769</v>
      </c>
    </row>
    <row r="235" spans="1:16" x14ac:dyDescent="0.25">
      <c r="A235" s="149" t="s">
        <v>487</v>
      </c>
      <c r="B235" s="149" t="s">
        <v>549</v>
      </c>
      <c r="C235" s="149" t="s">
        <v>629</v>
      </c>
      <c r="D235" s="149" t="s">
        <v>34</v>
      </c>
      <c r="E235" s="150" t="s">
        <v>780</v>
      </c>
      <c r="F235" s="151">
        <v>7972</v>
      </c>
      <c r="G235" s="152">
        <v>4591430</v>
      </c>
      <c r="H235" s="153">
        <v>0</v>
      </c>
      <c r="I235" s="154">
        <v>58350</v>
      </c>
      <c r="J235" s="151">
        <v>4649780</v>
      </c>
      <c r="K235" s="151">
        <v>644200</v>
      </c>
      <c r="L235" s="151">
        <v>5293980</v>
      </c>
      <c r="M235" s="155">
        <v>0.87831461395774069</v>
      </c>
      <c r="N235" s="151">
        <v>583.26392373306578</v>
      </c>
      <c r="O235" s="151">
        <v>80.807827395885596</v>
      </c>
      <c r="P235" s="151">
        <v>664.07175112895129</v>
      </c>
    </row>
    <row r="236" spans="1:16" x14ac:dyDescent="0.25">
      <c r="A236" s="149" t="s">
        <v>487</v>
      </c>
      <c r="B236" s="149" t="s">
        <v>549</v>
      </c>
      <c r="C236" s="149" t="s">
        <v>551</v>
      </c>
      <c r="D236" s="149" t="s">
        <v>34</v>
      </c>
      <c r="E236" s="150" t="s">
        <v>781</v>
      </c>
      <c r="F236" s="151">
        <v>1671</v>
      </c>
      <c r="G236" s="152">
        <v>313218</v>
      </c>
      <c r="H236" s="153">
        <v>0</v>
      </c>
      <c r="I236" s="154">
        <v>0</v>
      </c>
      <c r="J236" s="151">
        <v>313218</v>
      </c>
      <c r="K236" s="151">
        <v>615600</v>
      </c>
      <c r="L236" s="151">
        <v>928818</v>
      </c>
      <c r="M236" s="155">
        <v>0.33722214685761903</v>
      </c>
      <c r="N236" s="151">
        <v>187.44344703770199</v>
      </c>
      <c r="O236" s="151">
        <v>368.40215439856371</v>
      </c>
      <c r="P236" s="151">
        <v>555.84560143626572</v>
      </c>
    </row>
    <row r="237" spans="1:16" x14ac:dyDescent="0.25">
      <c r="A237" s="149" t="s">
        <v>487</v>
      </c>
      <c r="B237" s="149" t="s">
        <v>549</v>
      </c>
      <c r="C237" s="149" t="s">
        <v>553</v>
      </c>
      <c r="D237" s="149" t="s">
        <v>34</v>
      </c>
      <c r="E237" s="150" t="s">
        <v>782</v>
      </c>
      <c r="F237" s="151">
        <v>4767</v>
      </c>
      <c r="G237" s="152">
        <v>2301218</v>
      </c>
      <c r="H237" s="153">
        <v>0</v>
      </c>
      <c r="I237" s="154">
        <v>27000</v>
      </c>
      <c r="J237" s="151">
        <v>2328218</v>
      </c>
      <c r="K237" s="151">
        <v>575940</v>
      </c>
      <c r="L237" s="151">
        <v>2904158</v>
      </c>
      <c r="M237" s="155">
        <v>0.80168434362042285</v>
      </c>
      <c r="N237" s="151">
        <v>488.40318858821064</v>
      </c>
      <c r="O237" s="151">
        <v>120.81812460667086</v>
      </c>
      <c r="P237" s="151">
        <v>609.22131319488153</v>
      </c>
    </row>
    <row r="238" spans="1:16" x14ac:dyDescent="0.25">
      <c r="A238" s="149" t="s">
        <v>487</v>
      </c>
      <c r="B238" s="149" t="s">
        <v>549</v>
      </c>
      <c r="C238" s="149" t="s">
        <v>578</v>
      </c>
      <c r="D238" s="149" t="s">
        <v>34</v>
      </c>
      <c r="E238" s="150" t="s">
        <v>783</v>
      </c>
      <c r="F238" s="151">
        <v>13053</v>
      </c>
      <c r="G238" s="152">
        <v>6367570</v>
      </c>
      <c r="H238" s="153">
        <v>0</v>
      </c>
      <c r="I238" s="154">
        <v>0</v>
      </c>
      <c r="J238" s="151">
        <v>6367570</v>
      </c>
      <c r="K238" s="151">
        <v>894755</v>
      </c>
      <c r="L238" s="151">
        <v>7262325</v>
      </c>
      <c r="M238" s="155">
        <v>0.8767949657995201</v>
      </c>
      <c r="N238" s="151">
        <v>487.82425496054549</v>
      </c>
      <c r="O238" s="151">
        <v>68.547843407645757</v>
      </c>
      <c r="P238" s="151">
        <v>556.37209836819125</v>
      </c>
    </row>
    <row r="239" spans="1:16" x14ac:dyDescent="0.25">
      <c r="A239" s="149" t="s">
        <v>487</v>
      </c>
      <c r="B239" s="149" t="s">
        <v>549</v>
      </c>
      <c r="C239" s="149" t="s">
        <v>556</v>
      </c>
      <c r="D239" s="149" t="s">
        <v>34</v>
      </c>
      <c r="E239" s="150" t="s">
        <v>784</v>
      </c>
      <c r="F239" s="151">
        <v>1158</v>
      </c>
      <c r="G239" s="152">
        <v>233482</v>
      </c>
      <c r="H239" s="153">
        <v>0</v>
      </c>
      <c r="I239" s="154">
        <v>0</v>
      </c>
      <c r="J239" s="151">
        <v>233482</v>
      </c>
      <c r="K239" s="151">
        <v>418320</v>
      </c>
      <c r="L239" s="151">
        <v>651802</v>
      </c>
      <c r="M239" s="155">
        <v>0.35821000856088198</v>
      </c>
      <c r="N239" s="151">
        <v>201.62521588946458</v>
      </c>
      <c r="O239" s="151">
        <v>361.24352331606218</v>
      </c>
      <c r="P239" s="151">
        <v>562.86873920552682</v>
      </c>
    </row>
    <row r="240" spans="1:16" x14ac:dyDescent="0.25">
      <c r="A240" s="149" t="s">
        <v>487</v>
      </c>
      <c r="B240" s="149" t="s">
        <v>549</v>
      </c>
      <c r="C240" s="149" t="s">
        <v>558</v>
      </c>
      <c r="D240" s="149" t="s">
        <v>34</v>
      </c>
      <c r="E240" s="150" t="s">
        <v>785</v>
      </c>
      <c r="F240" s="151">
        <v>2201</v>
      </c>
      <c r="G240" s="152">
        <v>1412431</v>
      </c>
      <c r="H240" s="153">
        <v>0</v>
      </c>
      <c r="I240" s="154">
        <v>102600</v>
      </c>
      <c r="J240" s="151">
        <v>1515031</v>
      </c>
      <c r="K240" s="151">
        <v>628280</v>
      </c>
      <c r="L240" s="151">
        <v>2143311</v>
      </c>
      <c r="M240" s="155">
        <v>0.7068647527120423</v>
      </c>
      <c r="N240" s="151">
        <v>688.33757383007719</v>
      </c>
      <c r="O240" s="151">
        <v>285.45206724216263</v>
      </c>
      <c r="P240" s="151">
        <v>973.78964107223987</v>
      </c>
    </row>
    <row r="241" spans="1:16" x14ac:dyDescent="0.25">
      <c r="A241" s="149" t="s">
        <v>487</v>
      </c>
      <c r="B241" s="149" t="s">
        <v>549</v>
      </c>
      <c r="C241" s="149" t="s">
        <v>560</v>
      </c>
      <c r="D241" s="149" t="s">
        <v>34</v>
      </c>
      <c r="E241" s="150" t="s">
        <v>786</v>
      </c>
      <c r="F241" s="151">
        <v>870</v>
      </c>
      <c r="G241" s="152">
        <v>194311</v>
      </c>
      <c r="H241" s="153">
        <v>0</v>
      </c>
      <c r="I241" s="154">
        <v>0</v>
      </c>
      <c r="J241" s="151">
        <v>194311</v>
      </c>
      <c r="K241" s="151">
        <v>371480</v>
      </c>
      <c r="L241" s="151">
        <v>565791</v>
      </c>
      <c r="M241" s="155">
        <v>0.3434324688798514</v>
      </c>
      <c r="N241" s="151">
        <v>223.34597701149426</v>
      </c>
      <c r="O241" s="151">
        <v>426.98850574712645</v>
      </c>
      <c r="P241" s="151">
        <v>650.33448275862065</v>
      </c>
    </row>
    <row r="242" spans="1:16" x14ac:dyDescent="0.25">
      <c r="A242" s="149" t="s">
        <v>487</v>
      </c>
      <c r="B242" s="149" t="s">
        <v>549</v>
      </c>
      <c r="C242" s="149" t="s">
        <v>564</v>
      </c>
      <c r="D242" s="149" t="s">
        <v>34</v>
      </c>
      <c r="E242" s="150" t="s">
        <v>787</v>
      </c>
      <c r="F242" s="151">
        <v>7758</v>
      </c>
      <c r="G242" s="152">
        <v>4407772</v>
      </c>
      <c r="H242" s="153">
        <v>0</v>
      </c>
      <c r="I242" s="154">
        <v>28800</v>
      </c>
      <c r="J242" s="151">
        <v>4436572</v>
      </c>
      <c r="K242" s="151">
        <v>1094715</v>
      </c>
      <c r="L242" s="151">
        <v>5531287</v>
      </c>
      <c r="M242" s="155">
        <v>0.80208674762311194</v>
      </c>
      <c r="N242" s="151">
        <v>571.87058520237179</v>
      </c>
      <c r="O242" s="151">
        <v>141.10788863109047</v>
      </c>
      <c r="P242" s="151">
        <v>712.9784738334622</v>
      </c>
    </row>
    <row r="243" spans="1:16" x14ac:dyDescent="0.25">
      <c r="A243" s="149" t="s">
        <v>487</v>
      </c>
      <c r="B243" s="149" t="s">
        <v>549</v>
      </c>
      <c r="C243" s="149" t="s">
        <v>562</v>
      </c>
      <c r="D243" s="149" t="s">
        <v>34</v>
      </c>
      <c r="E243" s="150" t="s">
        <v>788</v>
      </c>
      <c r="F243" s="151">
        <v>9677</v>
      </c>
      <c r="G243" s="152">
        <v>6773740</v>
      </c>
      <c r="H243" s="153">
        <v>0</v>
      </c>
      <c r="I243" s="154">
        <v>0</v>
      </c>
      <c r="J243" s="151">
        <v>6773740</v>
      </c>
      <c r="K243" s="151">
        <v>1029510</v>
      </c>
      <c r="L243" s="151">
        <v>7803250</v>
      </c>
      <c r="M243" s="155">
        <v>0.86806651074872654</v>
      </c>
      <c r="N243" s="151">
        <v>699.9834659501912</v>
      </c>
      <c r="O243" s="151">
        <v>106.38731011677173</v>
      </c>
      <c r="P243" s="151">
        <v>806.37077606696289</v>
      </c>
    </row>
    <row r="244" spans="1:16" x14ac:dyDescent="0.25">
      <c r="A244" s="149" t="s">
        <v>487</v>
      </c>
      <c r="B244" s="149" t="s">
        <v>549</v>
      </c>
      <c r="C244" s="149" t="s">
        <v>566</v>
      </c>
      <c r="D244" s="149" t="s">
        <v>34</v>
      </c>
      <c r="E244" s="150" t="s">
        <v>789</v>
      </c>
      <c r="F244" s="151">
        <v>528</v>
      </c>
      <c r="G244" s="152">
        <v>99577</v>
      </c>
      <c r="H244" s="153">
        <v>0</v>
      </c>
      <c r="I244" s="154">
        <v>0</v>
      </c>
      <c r="J244" s="151">
        <v>99577</v>
      </c>
      <c r="K244" s="151">
        <v>208660</v>
      </c>
      <c r="L244" s="151">
        <v>308237</v>
      </c>
      <c r="M244" s="155">
        <v>0.32305336478099644</v>
      </c>
      <c r="N244" s="151">
        <v>188.59280303030303</v>
      </c>
      <c r="O244" s="151">
        <v>395.18939393939394</v>
      </c>
      <c r="P244" s="151">
        <v>583.782196969697</v>
      </c>
    </row>
    <row r="245" spans="1:16" x14ac:dyDescent="0.25">
      <c r="A245" s="149" t="s">
        <v>487</v>
      </c>
      <c r="B245" s="149" t="s">
        <v>549</v>
      </c>
      <c r="C245" s="149" t="s">
        <v>568</v>
      </c>
      <c r="D245" s="149" t="s">
        <v>34</v>
      </c>
      <c r="E245" s="150" t="s">
        <v>790</v>
      </c>
      <c r="F245" s="151">
        <v>2598</v>
      </c>
      <c r="G245" s="152">
        <v>839092</v>
      </c>
      <c r="H245" s="153">
        <v>0</v>
      </c>
      <c r="I245" s="154">
        <v>0</v>
      </c>
      <c r="J245" s="151">
        <v>839092</v>
      </c>
      <c r="K245" s="151">
        <v>687660</v>
      </c>
      <c r="L245" s="151">
        <v>1526752</v>
      </c>
      <c r="M245" s="155">
        <v>0.54959286118505168</v>
      </c>
      <c r="N245" s="151">
        <v>322.97613548883754</v>
      </c>
      <c r="O245" s="151">
        <v>264.68822170900694</v>
      </c>
      <c r="P245" s="151">
        <v>587.66435719784454</v>
      </c>
    </row>
    <row r="246" spans="1:16" x14ac:dyDescent="0.25">
      <c r="A246" s="149" t="s">
        <v>487</v>
      </c>
      <c r="B246" s="149" t="s">
        <v>549</v>
      </c>
      <c r="C246" s="149" t="s">
        <v>570</v>
      </c>
      <c r="D246" s="149" t="s">
        <v>34</v>
      </c>
      <c r="E246" s="150" t="s">
        <v>791</v>
      </c>
      <c r="F246" s="151">
        <v>1146</v>
      </c>
      <c r="G246" s="152">
        <v>305997</v>
      </c>
      <c r="H246" s="153">
        <v>0</v>
      </c>
      <c r="I246" s="154">
        <v>0</v>
      </c>
      <c r="J246" s="151">
        <v>305997</v>
      </c>
      <c r="K246" s="151">
        <v>393080</v>
      </c>
      <c r="L246" s="151">
        <v>699077</v>
      </c>
      <c r="M246" s="155">
        <v>0.43771573088515286</v>
      </c>
      <c r="N246" s="151">
        <v>267.0130890052356</v>
      </c>
      <c r="O246" s="151">
        <v>343.00174520069805</v>
      </c>
      <c r="P246" s="151">
        <v>610.01483420593365</v>
      </c>
    </row>
    <row r="247" spans="1:16" x14ac:dyDescent="0.25">
      <c r="A247" s="149" t="s">
        <v>487</v>
      </c>
      <c r="B247" s="149" t="s">
        <v>558</v>
      </c>
      <c r="C247" s="149" t="s">
        <v>491</v>
      </c>
      <c r="D247" s="149" t="s">
        <v>37</v>
      </c>
      <c r="E247" s="150" t="s">
        <v>792</v>
      </c>
      <c r="F247" s="151">
        <v>11641</v>
      </c>
      <c r="G247" s="152">
        <v>5933675</v>
      </c>
      <c r="H247" s="153">
        <v>0</v>
      </c>
      <c r="I247" s="154">
        <v>144600</v>
      </c>
      <c r="J247" s="151">
        <v>6078275</v>
      </c>
      <c r="K247" s="151">
        <v>776640</v>
      </c>
      <c r="L247" s="151">
        <v>6854915</v>
      </c>
      <c r="M247" s="155">
        <v>0.886703190338611</v>
      </c>
      <c r="N247" s="151">
        <v>522.14371617558629</v>
      </c>
      <c r="O247" s="151">
        <v>66.715917876471096</v>
      </c>
      <c r="P247" s="151">
        <v>588.85963405205734</v>
      </c>
    </row>
    <row r="248" spans="1:16" x14ac:dyDescent="0.25">
      <c r="A248" s="149" t="s">
        <v>487</v>
      </c>
      <c r="B248" s="149" t="s">
        <v>558</v>
      </c>
      <c r="C248" s="149" t="s">
        <v>493</v>
      </c>
      <c r="D248" s="149" t="s">
        <v>37</v>
      </c>
      <c r="E248" s="150" t="s">
        <v>793</v>
      </c>
      <c r="F248" s="151">
        <v>16622</v>
      </c>
      <c r="G248" s="152">
        <v>9198250</v>
      </c>
      <c r="H248" s="153">
        <v>0</v>
      </c>
      <c r="I248" s="154">
        <v>253200</v>
      </c>
      <c r="J248" s="151">
        <v>9451450</v>
      </c>
      <c r="K248" s="151">
        <v>1620060</v>
      </c>
      <c r="L248" s="151">
        <v>11071510</v>
      </c>
      <c r="M248" s="155">
        <v>0.85367307621092337</v>
      </c>
      <c r="N248" s="151">
        <v>568.61087715076405</v>
      </c>
      <c r="O248" s="151">
        <v>97.464805679220305</v>
      </c>
      <c r="P248" s="151">
        <v>666.07568282998432</v>
      </c>
    </row>
    <row r="249" spans="1:16" x14ac:dyDescent="0.25">
      <c r="A249" s="149" t="s">
        <v>487</v>
      </c>
      <c r="B249" s="149" t="s">
        <v>558</v>
      </c>
      <c r="C249" s="149" t="s">
        <v>495</v>
      </c>
      <c r="D249" s="149" t="s">
        <v>37</v>
      </c>
      <c r="E249" s="150" t="s">
        <v>794</v>
      </c>
      <c r="F249" s="151">
        <v>2363</v>
      </c>
      <c r="G249" s="152">
        <v>1153323</v>
      </c>
      <c r="H249" s="153">
        <v>0</v>
      </c>
      <c r="I249" s="154">
        <v>38100</v>
      </c>
      <c r="J249" s="151">
        <v>1191423</v>
      </c>
      <c r="K249" s="151">
        <v>311750</v>
      </c>
      <c r="L249" s="151">
        <v>1503173</v>
      </c>
      <c r="M249" s="155">
        <v>0.79260537542917553</v>
      </c>
      <c r="N249" s="151">
        <v>504.19932289462548</v>
      </c>
      <c r="O249" s="151">
        <v>131.92975031739314</v>
      </c>
      <c r="P249" s="151">
        <v>636.12907321201862</v>
      </c>
    </row>
    <row r="250" spans="1:16" x14ac:dyDescent="0.25">
      <c r="A250" s="149" t="s">
        <v>487</v>
      </c>
      <c r="B250" s="149" t="s">
        <v>558</v>
      </c>
      <c r="C250" s="149" t="s">
        <v>600</v>
      </c>
      <c r="D250" s="149" t="s">
        <v>37</v>
      </c>
      <c r="E250" s="150" t="s">
        <v>795</v>
      </c>
      <c r="F250" s="151">
        <v>7241</v>
      </c>
      <c r="G250" s="152">
        <v>2623886</v>
      </c>
      <c r="H250" s="153">
        <v>0</v>
      </c>
      <c r="I250" s="154">
        <v>147300</v>
      </c>
      <c r="J250" s="151">
        <v>2771186</v>
      </c>
      <c r="K250" s="151">
        <v>2247400</v>
      </c>
      <c r="L250" s="151">
        <v>5018586</v>
      </c>
      <c r="M250" s="155">
        <v>0.55218461933301533</v>
      </c>
      <c r="N250" s="151">
        <v>382.70763706670351</v>
      </c>
      <c r="O250" s="151">
        <v>310.37149564977216</v>
      </c>
      <c r="P250" s="151">
        <v>693.07913271647567</v>
      </c>
    </row>
    <row r="251" spans="1:16" x14ac:dyDescent="0.25">
      <c r="A251" s="149" t="s">
        <v>487</v>
      </c>
      <c r="B251" s="149" t="s">
        <v>558</v>
      </c>
      <c r="C251" s="149" t="s">
        <v>497</v>
      </c>
      <c r="D251" s="149" t="s">
        <v>37</v>
      </c>
      <c r="E251" s="150" t="s">
        <v>796</v>
      </c>
      <c r="F251" s="151">
        <v>2513</v>
      </c>
      <c r="G251" s="152">
        <v>1573106</v>
      </c>
      <c r="H251" s="153">
        <v>0</v>
      </c>
      <c r="I251" s="154">
        <v>59700</v>
      </c>
      <c r="J251" s="151">
        <v>1632806</v>
      </c>
      <c r="K251" s="151">
        <v>424730</v>
      </c>
      <c r="L251" s="151">
        <v>2057536</v>
      </c>
      <c r="M251" s="155">
        <v>0.79357347817972568</v>
      </c>
      <c r="N251" s="151">
        <v>649.74373259052925</v>
      </c>
      <c r="O251" s="151">
        <v>169.01313171508158</v>
      </c>
      <c r="P251" s="151">
        <v>818.75686430561086</v>
      </c>
    </row>
    <row r="252" spans="1:16" x14ac:dyDescent="0.25">
      <c r="A252" s="149" t="s">
        <v>487</v>
      </c>
      <c r="B252" s="149" t="s">
        <v>558</v>
      </c>
      <c r="C252" s="149" t="s">
        <v>499</v>
      </c>
      <c r="D252" s="149" t="s">
        <v>37</v>
      </c>
      <c r="E252" s="150" t="s">
        <v>797</v>
      </c>
      <c r="F252" s="151">
        <v>9564</v>
      </c>
      <c r="G252" s="152">
        <v>4649180</v>
      </c>
      <c r="H252" s="153">
        <v>0</v>
      </c>
      <c r="I252" s="154">
        <v>123000</v>
      </c>
      <c r="J252" s="151">
        <v>4772180</v>
      </c>
      <c r="K252" s="151">
        <v>998240</v>
      </c>
      <c r="L252" s="151">
        <v>5770420</v>
      </c>
      <c r="M252" s="155">
        <v>0.82700739287608183</v>
      </c>
      <c r="N252" s="151">
        <v>498.97323295692178</v>
      </c>
      <c r="O252" s="151">
        <v>104.37473860309494</v>
      </c>
      <c r="P252" s="151">
        <v>603.34797156001673</v>
      </c>
    </row>
    <row r="253" spans="1:16" x14ac:dyDescent="0.25">
      <c r="A253" s="149" t="s">
        <v>487</v>
      </c>
      <c r="B253" s="149" t="s">
        <v>558</v>
      </c>
      <c r="C253" s="149" t="s">
        <v>501</v>
      </c>
      <c r="D253" s="149" t="s">
        <v>37</v>
      </c>
      <c r="E253" s="150" t="s">
        <v>798</v>
      </c>
      <c r="F253" s="151">
        <v>28810</v>
      </c>
      <c r="G253" s="152">
        <v>31165738</v>
      </c>
      <c r="H253" s="153">
        <v>0</v>
      </c>
      <c r="I253" s="154">
        <v>151800</v>
      </c>
      <c r="J253" s="151">
        <v>31317538</v>
      </c>
      <c r="K253" s="151">
        <v>7383270</v>
      </c>
      <c r="L253" s="151">
        <v>38700808</v>
      </c>
      <c r="M253" s="155">
        <v>0.80922181262985515</v>
      </c>
      <c r="N253" s="151">
        <v>1087.0370704616453</v>
      </c>
      <c r="O253" s="151">
        <v>256.27455744533148</v>
      </c>
      <c r="P253" s="151">
        <v>1343.3116279069768</v>
      </c>
    </row>
    <row r="254" spans="1:16" x14ac:dyDescent="0.25">
      <c r="A254" s="149" t="s">
        <v>487</v>
      </c>
      <c r="B254" s="149" t="s">
        <v>558</v>
      </c>
      <c r="C254" s="149" t="s">
        <v>503</v>
      </c>
      <c r="D254" s="149" t="s">
        <v>37</v>
      </c>
      <c r="E254" s="150" t="s">
        <v>799</v>
      </c>
      <c r="F254" s="151">
        <v>9705</v>
      </c>
      <c r="G254" s="152">
        <v>8702449</v>
      </c>
      <c r="H254" s="153">
        <v>0</v>
      </c>
      <c r="I254" s="154">
        <v>96000</v>
      </c>
      <c r="J254" s="151">
        <v>8798449</v>
      </c>
      <c r="K254" s="151">
        <v>1413320</v>
      </c>
      <c r="L254" s="151">
        <v>10211769</v>
      </c>
      <c r="M254" s="155">
        <v>0.86159890612488399</v>
      </c>
      <c r="N254" s="151">
        <v>906.5892838742916</v>
      </c>
      <c r="O254" s="151">
        <v>145.62802679031427</v>
      </c>
      <c r="P254" s="151">
        <v>1052.217310664606</v>
      </c>
    </row>
    <row r="255" spans="1:16" x14ac:dyDescent="0.25">
      <c r="A255" s="149" t="s">
        <v>487</v>
      </c>
      <c r="B255" s="149" t="s">
        <v>558</v>
      </c>
      <c r="C255" s="149" t="s">
        <v>505</v>
      </c>
      <c r="D255" s="149" t="s">
        <v>37</v>
      </c>
      <c r="E255" s="150" t="s">
        <v>800</v>
      </c>
      <c r="F255" s="151">
        <v>7351</v>
      </c>
      <c r="G255" s="152">
        <v>4584193</v>
      </c>
      <c r="H255" s="153">
        <v>0</v>
      </c>
      <c r="I255" s="154">
        <v>100800</v>
      </c>
      <c r="J255" s="151">
        <v>4684993</v>
      </c>
      <c r="K255" s="151">
        <v>1153740</v>
      </c>
      <c r="L255" s="151">
        <v>5838733</v>
      </c>
      <c r="M255" s="155">
        <v>0.80239891085959913</v>
      </c>
      <c r="N255" s="151">
        <v>637.32730240783565</v>
      </c>
      <c r="O255" s="151">
        <v>156.95007481975242</v>
      </c>
      <c r="P255" s="151">
        <v>794.27737722758809</v>
      </c>
    </row>
    <row r="256" spans="1:16" x14ac:dyDescent="0.25">
      <c r="A256" s="149" t="s">
        <v>487</v>
      </c>
      <c r="B256" s="149" t="s">
        <v>558</v>
      </c>
      <c r="C256" s="149" t="s">
        <v>507</v>
      </c>
      <c r="D256" s="149" t="s">
        <v>37</v>
      </c>
      <c r="E256" s="150" t="s">
        <v>801</v>
      </c>
      <c r="F256" s="151">
        <v>58794</v>
      </c>
      <c r="G256" s="152">
        <v>27152032</v>
      </c>
      <c r="H256" s="153">
        <v>0</v>
      </c>
      <c r="I256" s="154">
        <v>592800</v>
      </c>
      <c r="J256" s="151">
        <v>27744832</v>
      </c>
      <c r="K256" s="151">
        <v>7636910</v>
      </c>
      <c r="L256" s="151">
        <v>35381742</v>
      </c>
      <c r="M256" s="155">
        <v>0.78415675519876893</v>
      </c>
      <c r="N256" s="151">
        <v>471.89903731673297</v>
      </c>
      <c r="O256" s="151">
        <v>129.89267612341396</v>
      </c>
      <c r="P256" s="151">
        <v>601.79171344014696</v>
      </c>
    </row>
    <row r="257" spans="1:16" x14ac:dyDescent="0.25">
      <c r="A257" s="149" t="s">
        <v>487</v>
      </c>
      <c r="B257" s="149" t="s">
        <v>558</v>
      </c>
      <c r="C257" s="149" t="s">
        <v>509</v>
      </c>
      <c r="D257" s="149" t="s">
        <v>37</v>
      </c>
      <c r="E257" s="150" t="s">
        <v>802</v>
      </c>
      <c r="F257" s="151">
        <v>8207</v>
      </c>
      <c r="G257" s="152">
        <v>5379993</v>
      </c>
      <c r="H257" s="153">
        <v>0</v>
      </c>
      <c r="I257" s="154">
        <v>86400</v>
      </c>
      <c r="J257" s="151">
        <v>5466393</v>
      </c>
      <c r="K257" s="151">
        <v>667080</v>
      </c>
      <c r="L257" s="151">
        <v>6133473</v>
      </c>
      <c r="M257" s="155">
        <v>0.89123943318899423</v>
      </c>
      <c r="N257" s="151">
        <v>666.06470086511513</v>
      </c>
      <c r="O257" s="151">
        <v>81.28183258194224</v>
      </c>
      <c r="P257" s="151">
        <v>747.34653344705737</v>
      </c>
    </row>
    <row r="258" spans="1:16" x14ac:dyDescent="0.25">
      <c r="A258" s="149" t="s">
        <v>487</v>
      </c>
      <c r="B258" s="149" t="s">
        <v>558</v>
      </c>
      <c r="C258" s="149" t="s">
        <v>511</v>
      </c>
      <c r="D258" s="149" t="s">
        <v>37</v>
      </c>
      <c r="E258" s="150" t="s">
        <v>803</v>
      </c>
      <c r="F258" s="151">
        <v>32390</v>
      </c>
      <c r="G258" s="152">
        <v>18212954</v>
      </c>
      <c r="H258" s="153">
        <v>0</v>
      </c>
      <c r="I258" s="154">
        <v>277500</v>
      </c>
      <c r="J258" s="151">
        <v>18490454</v>
      </c>
      <c r="K258" s="151">
        <v>3832530</v>
      </c>
      <c r="L258" s="151">
        <v>22322984</v>
      </c>
      <c r="M258" s="155">
        <v>0.82831461958670038</v>
      </c>
      <c r="N258" s="151">
        <v>570.86921889472058</v>
      </c>
      <c r="O258" s="151">
        <v>118.32448286508182</v>
      </c>
      <c r="P258" s="151">
        <v>689.19370175980237</v>
      </c>
    </row>
    <row r="259" spans="1:16" x14ac:dyDescent="0.25">
      <c r="A259" s="149" t="s">
        <v>487</v>
      </c>
      <c r="B259" s="149" t="s">
        <v>558</v>
      </c>
      <c r="C259" s="149" t="s">
        <v>513</v>
      </c>
      <c r="D259" s="149" t="s">
        <v>37</v>
      </c>
      <c r="E259" s="150" t="s">
        <v>804</v>
      </c>
      <c r="F259" s="151">
        <v>10842</v>
      </c>
      <c r="G259" s="152">
        <v>7368759</v>
      </c>
      <c r="H259" s="153">
        <v>0</v>
      </c>
      <c r="I259" s="154">
        <v>65400</v>
      </c>
      <c r="J259" s="151">
        <v>7434159</v>
      </c>
      <c r="K259" s="151">
        <v>1259570</v>
      </c>
      <c r="L259" s="151">
        <v>8693729</v>
      </c>
      <c r="M259" s="155">
        <v>0.85511740704132833</v>
      </c>
      <c r="N259" s="151">
        <v>685.68151632540116</v>
      </c>
      <c r="O259" s="151">
        <v>116.17505995203837</v>
      </c>
      <c r="P259" s="151">
        <v>801.85657627743956</v>
      </c>
    </row>
    <row r="260" spans="1:16" x14ac:dyDescent="0.25">
      <c r="A260" s="149" t="s">
        <v>487</v>
      </c>
      <c r="B260" s="149" t="s">
        <v>558</v>
      </c>
      <c r="C260" s="149" t="s">
        <v>515</v>
      </c>
      <c r="D260" s="149" t="s">
        <v>37</v>
      </c>
      <c r="E260" s="150" t="s">
        <v>805</v>
      </c>
      <c r="F260" s="151">
        <v>157008</v>
      </c>
      <c r="G260" s="152">
        <v>88624382</v>
      </c>
      <c r="H260" s="153">
        <v>2450</v>
      </c>
      <c r="I260" s="154">
        <v>1135500</v>
      </c>
      <c r="J260" s="151">
        <v>89762332</v>
      </c>
      <c r="K260" s="151">
        <v>23133800</v>
      </c>
      <c r="L260" s="151">
        <v>112896132</v>
      </c>
      <c r="M260" s="155">
        <v>0.79508775375935825</v>
      </c>
      <c r="N260" s="151">
        <v>571.70546723733821</v>
      </c>
      <c r="O260" s="151">
        <v>147.34153673698157</v>
      </c>
      <c r="P260" s="151">
        <v>719.04700397431975</v>
      </c>
    </row>
    <row r="261" spans="1:16" x14ac:dyDescent="0.25">
      <c r="A261" s="149" t="s">
        <v>487</v>
      </c>
      <c r="B261" s="149" t="s">
        <v>558</v>
      </c>
      <c r="C261" s="149" t="s">
        <v>517</v>
      </c>
      <c r="D261" s="149" t="s">
        <v>37</v>
      </c>
      <c r="E261" s="150" t="s">
        <v>806</v>
      </c>
      <c r="F261" s="151">
        <v>5802</v>
      </c>
      <c r="G261" s="152">
        <v>2684410</v>
      </c>
      <c r="H261" s="153">
        <v>0</v>
      </c>
      <c r="I261" s="154">
        <v>112200</v>
      </c>
      <c r="J261" s="151">
        <v>2796610</v>
      </c>
      <c r="K261" s="151">
        <v>760630</v>
      </c>
      <c r="L261" s="151">
        <v>3557240</v>
      </c>
      <c r="M261" s="155">
        <v>0.78617411251419644</v>
      </c>
      <c r="N261" s="151">
        <v>482.007928300586</v>
      </c>
      <c r="O261" s="151">
        <v>131.09789727680109</v>
      </c>
      <c r="P261" s="151">
        <v>613.10582557738712</v>
      </c>
    </row>
    <row r="262" spans="1:16" x14ac:dyDescent="0.25">
      <c r="A262" s="149" t="s">
        <v>487</v>
      </c>
      <c r="B262" s="149" t="s">
        <v>558</v>
      </c>
      <c r="C262" s="149" t="s">
        <v>519</v>
      </c>
      <c r="D262" s="149" t="s">
        <v>37</v>
      </c>
      <c r="E262" s="150" t="s">
        <v>807</v>
      </c>
      <c r="F262" s="151">
        <v>12288</v>
      </c>
      <c r="G262" s="152">
        <v>7335153</v>
      </c>
      <c r="H262" s="153">
        <v>0</v>
      </c>
      <c r="I262" s="154">
        <v>87900</v>
      </c>
      <c r="J262" s="151">
        <v>7423053</v>
      </c>
      <c r="K262" s="151">
        <v>1610880</v>
      </c>
      <c r="L262" s="151">
        <v>9033933</v>
      </c>
      <c r="M262" s="155">
        <v>0.82168563791650884</v>
      </c>
      <c r="N262" s="151">
        <v>604.089599609375</v>
      </c>
      <c r="O262" s="151">
        <v>131.09375</v>
      </c>
      <c r="P262" s="151">
        <v>735.183349609375</v>
      </c>
    </row>
    <row r="263" spans="1:16" x14ac:dyDescent="0.25">
      <c r="A263" s="149" t="s">
        <v>487</v>
      </c>
      <c r="B263" s="149" t="s">
        <v>558</v>
      </c>
      <c r="C263" s="149" t="s">
        <v>525</v>
      </c>
      <c r="D263" s="149" t="s">
        <v>37</v>
      </c>
      <c r="E263" s="150" t="s">
        <v>808</v>
      </c>
      <c r="F263" s="151">
        <v>2824</v>
      </c>
      <c r="G263" s="152">
        <v>2259915</v>
      </c>
      <c r="H263" s="153">
        <v>0</v>
      </c>
      <c r="I263" s="154">
        <v>30600</v>
      </c>
      <c r="J263" s="151">
        <v>2290515</v>
      </c>
      <c r="K263" s="151">
        <v>387302</v>
      </c>
      <c r="L263" s="151">
        <v>2677817</v>
      </c>
      <c r="M263" s="155">
        <v>0.8553665168306871</v>
      </c>
      <c r="N263" s="151">
        <v>811.08888101983007</v>
      </c>
      <c r="O263" s="151">
        <v>137.14660056657223</v>
      </c>
      <c r="P263" s="151">
        <v>948.23548158640222</v>
      </c>
    </row>
    <row r="264" spans="1:16" x14ac:dyDescent="0.25">
      <c r="A264" s="149" t="s">
        <v>487</v>
      </c>
      <c r="B264" s="149" t="s">
        <v>558</v>
      </c>
      <c r="C264" s="149" t="s">
        <v>612</v>
      </c>
      <c r="D264" s="149" t="s">
        <v>37</v>
      </c>
      <c r="E264" s="150" t="s">
        <v>809</v>
      </c>
      <c r="F264" s="151">
        <v>4457</v>
      </c>
      <c r="G264" s="152">
        <v>2618309</v>
      </c>
      <c r="H264" s="153">
        <v>0</v>
      </c>
      <c r="I264" s="154">
        <v>63000</v>
      </c>
      <c r="J264" s="151">
        <v>2681309</v>
      </c>
      <c r="K264" s="151">
        <v>556500</v>
      </c>
      <c r="L264" s="151">
        <v>3237809</v>
      </c>
      <c r="M264" s="155">
        <v>0.82812451259478248</v>
      </c>
      <c r="N264" s="151">
        <v>601.59501907112406</v>
      </c>
      <c r="O264" s="151">
        <v>124.85977114651111</v>
      </c>
      <c r="P264" s="151">
        <v>726.45479021763515</v>
      </c>
    </row>
    <row r="265" spans="1:16" x14ac:dyDescent="0.25">
      <c r="A265" s="149" t="s">
        <v>487</v>
      </c>
      <c r="B265" s="149" t="s">
        <v>551</v>
      </c>
      <c r="C265" s="149" t="s">
        <v>491</v>
      </c>
      <c r="D265" s="149" t="s">
        <v>36</v>
      </c>
      <c r="E265" s="150" t="s">
        <v>810</v>
      </c>
      <c r="F265" s="151">
        <v>8996</v>
      </c>
      <c r="G265" s="152">
        <v>7083925</v>
      </c>
      <c r="H265" s="153">
        <v>0</v>
      </c>
      <c r="I265" s="154">
        <v>0</v>
      </c>
      <c r="J265" s="151">
        <v>7083925</v>
      </c>
      <c r="K265" s="151">
        <v>739928</v>
      </c>
      <c r="L265" s="151">
        <v>7823853</v>
      </c>
      <c r="M265" s="155">
        <v>0.90542664848125343</v>
      </c>
      <c r="N265" s="151">
        <v>787.45275678079145</v>
      </c>
      <c r="O265" s="151">
        <v>82.250778123610488</v>
      </c>
      <c r="P265" s="151">
        <v>869.70353490440198</v>
      </c>
    </row>
    <row r="266" spans="1:16" x14ac:dyDescent="0.25">
      <c r="A266" s="149" t="s">
        <v>487</v>
      </c>
      <c r="B266" s="149" t="s">
        <v>551</v>
      </c>
      <c r="C266" s="149" t="s">
        <v>493</v>
      </c>
      <c r="D266" s="149" t="s">
        <v>36</v>
      </c>
      <c r="E266" s="150" t="s">
        <v>811</v>
      </c>
      <c r="F266" s="151">
        <v>9689</v>
      </c>
      <c r="G266" s="152">
        <v>4827489</v>
      </c>
      <c r="H266" s="153">
        <v>0</v>
      </c>
      <c r="I266" s="154">
        <v>0</v>
      </c>
      <c r="J266" s="151">
        <v>4827489</v>
      </c>
      <c r="K266" s="151">
        <v>1255913</v>
      </c>
      <c r="L266" s="151">
        <v>6083402</v>
      </c>
      <c r="M266" s="155">
        <v>0.7935508782750178</v>
      </c>
      <c r="N266" s="151">
        <v>498.24429765713694</v>
      </c>
      <c r="O266" s="151">
        <v>129.62256166787077</v>
      </c>
      <c r="P266" s="151">
        <v>627.86685932500779</v>
      </c>
    </row>
    <row r="267" spans="1:16" x14ac:dyDescent="0.25">
      <c r="A267" s="149" t="s">
        <v>487</v>
      </c>
      <c r="B267" s="149" t="s">
        <v>551</v>
      </c>
      <c r="C267" s="149" t="s">
        <v>495</v>
      </c>
      <c r="D267" s="149" t="s">
        <v>36</v>
      </c>
      <c r="E267" s="150" t="s">
        <v>812</v>
      </c>
      <c r="F267" s="151">
        <v>3272</v>
      </c>
      <c r="G267" s="152">
        <v>1100424</v>
      </c>
      <c r="H267" s="153">
        <v>0</v>
      </c>
      <c r="I267" s="154">
        <v>0</v>
      </c>
      <c r="J267" s="151">
        <v>1100424</v>
      </c>
      <c r="K267" s="151">
        <v>1470152</v>
      </c>
      <c r="L267" s="151">
        <v>2570576</v>
      </c>
      <c r="M267" s="155">
        <v>0.42808460049420832</v>
      </c>
      <c r="N267" s="151">
        <v>336.31540342298291</v>
      </c>
      <c r="O267" s="151">
        <v>449.3129584352078</v>
      </c>
      <c r="P267" s="151">
        <v>785.62836185819071</v>
      </c>
    </row>
    <row r="268" spans="1:16" x14ac:dyDescent="0.25">
      <c r="A268" s="149" t="s">
        <v>487</v>
      </c>
      <c r="B268" s="149" t="s">
        <v>551</v>
      </c>
      <c r="C268" s="149" t="s">
        <v>600</v>
      </c>
      <c r="D268" s="149" t="s">
        <v>36</v>
      </c>
      <c r="E268" s="150" t="s">
        <v>813</v>
      </c>
      <c r="F268" s="151">
        <v>10230</v>
      </c>
      <c r="G268" s="152">
        <v>6982219</v>
      </c>
      <c r="H268" s="153">
        <v>0</v>
      </c>
      <c r="I268" s="154">
        <v>0</v>
      </c>
      <c r="J268" s="151">
        <v>6982219</v>
      </c>
      <c r="K268" s="151">
        <v>1127710</v>
      </c>
      <c r="L268" s="151">
        <v>8109929</v>
      </c>
      <c r="M268" s="155">
        <v>0.86094699472708081</v>
      </c>
      <c r="N268" s="151">
        <v>682.52385141739978</v>
      </c>
      <c r="O268" s="151">
        <v>110.2355816226784</v>
      </c>
      <c r="P268" s="151">
        <v>792.75943304007819</v>
      </c>
    </row>
    <row r="269" spans="1:16" x14ac:dyDescent="0.25">
      <c r="A269" s="149" t="s">
        <v>487</v>
      </c>
      <c r="B269" s="149" t="s">
        <v>551</v>
      </c>
      <c r="C269" s="149" t="s">
        <v>497</v>
      </c>
      <c r="D269" s="149" t="s">
        <v>36</v>
      </c>
      <c r="E269" s="150" t="s">
        <v>814</v>
      </c>
      <c r="F269" s="151">
        <v>5391</v>
      </c>
      <c r="G269" s="152">
        <v>3828975</v>
      </c>
      <c r="H269" s="153">
        <v>0</v>
      </c>
      <c r="I269" s="154">
        <v>51770</v>
      </c>
      <c r="J269" s="151">
        <v>3880745</v>
      </c>
      <c r="K269" s="151">
        <v>423663</v>
      </c>
      <c r="L269" s="151">
        <v>4304408</v>
      </c>
      <c r="M269" s="155">
        <v>0.90157461839119335</v>
      </c>
      <c r="N269" s="151">
        <v>719.85624188462248</v>
      </c>
      <c r="O269" s="151">
        <v>78.587089593767388</v>
      </c>
      <c r="P269" s="151">
        <v>798.44333147838995</v>
      </c>
    </row>
    <row r="270" spans="1:16" x14ac:dyDescent="0.25">
      <c r="A270" s="149" t="s">
        <v>487</v>
      </c>
      <c r="B270" s="149" t="s">
        <v>551</v>
      </c>
      <c r="C270" s="149" t="s">
        <v>499</v>
      </c>
      <c r="D270" s="149" t="s">
        <v>36</v>
      </c>
      <c r="E270" s="150" t="s">
        <v>815</v>
      </c>
      <c r="F270" s="151">
        <v>5583</v>
      </c>
      <c r="G270" s="152">
        <v>5003068</v>
      </c>
      <c r="H270" s="153">
        <v>0</v>
      </c>
      <c r="I270" s="154">
        <v>21080</v>
      </c>
      <c r="J270" s="151">
        <v>5024148</v>
      </c>
      <c r="K270" s="151">
        <v>396542</v>
      </c>
      <c r="L270" s="151">
        <v>5420690</v>
      </c>
      <c r="M270" s="155">
        <v>0.92684658226166783</v>
      </c>
      <c r="N270" s="151">
        <v>899.90112842557767</v>
      </c>
      <c r="O270" s="151">
        <v>71.026688160487197</v>
      </c>
      <c r="P270" s="151">
        <v>970.92781658606486</v>
      </c>
    </row>
    <row r="271" spans="1:16" x14ac:dyDescent="0.25">
      <c r="A271" s="149" t="s">
        <v>487</v>
      </c>
      <c r="B271" s="149" t="s">
        <v>551</v>
      </c>
      <c r="C271" s="149" t="s">
        <v>503</v>
      </c>
      <c r="D271" s="149" t="s">
        <v>36</v>
      </c>
      <c r="E271" s="150" t="s">
        <v>816</v>
      </c>
      <c r="F271" s="151">
        <v>10815</v>
      </c>
      <c r="G271" s="152">
        <v>5363807</v>
      </c>
      <c r="H271" s="153">
        <v>0</v>
      </c>
      <c r="I271" s="154">
        <v>0</v>
      </c>
      <c r="J271" s="151">
        <v>5363807</v>
      </c>
      <c r="K271" s="151">
        <v>1285512</v>
      </c>
      <c r="L271" s="151">
        <v>6649319</v>
      </c>
      <c r="M271" s="155">
        <v>0.80667012667011462</v>
      </c>
      <c r="N271" s="151">
        <v>495.95996301433195</v>
      </c>
      <c r="O271" s="151">
        <v>118.86380027739251</v>
      </c>
      <c r="P271" s="151">
        <v>614.8237632917245</v>
      </c>
    </row>
    <row r="272" spans="1:16" x14ac:dyDescent="0.25">
      <c r="A272" s="149" t="s">
        <v>487</v>
      </c>
      <c r="B272" s="149" t="s">
        <v>551</v>
      </c>
      <c r="C272" s="149" t="s">
        <v>505</v>
      </c>
      <c r="D272" s="149" t="s">
        <v>36</v>
      </c>
      <c r="E272" s="150" t="s">
        <v>817</v>
      </c>
      <c r="F272" s="151">
        <v>5569</v>
      </c>
      <c r="G272" s="152">
        <v>3463297</v>
      </c>
      <c r="H272" s="153">
        <v>0</v>
      </c>
      <c r="I272" s="154">
        <v>23500</v>
      </c>
      <c r="J272" s="151">
        <v>3486797</v>
      </c>
      <c r="K272" s="151">
        <v>465930</v>
      </c>
      <c r="L272" s="151">
        <v>3952727</v>
      </c>
      <c r="M272" s="155">
        <v>0.88212441688990917</v>
      </c>
      <c r="N272" s="151">
        <v>626.10827796731905</v>
      </c>
      <c r="O272" s="151">
        <v>83.664930867301138</v>
      </c>
      <c r="P272" s="151">
        <v>709.77320883462016</v>
      </c>
    </row>
    <row r="273" spans="1:16" x14ac:dyDescent="0.25">
      <c r="A273" s="149" t="s">
        <v>487</v>
      </c>
      <c r="B273" s="149" t="s">
        <v>551</v>
      </c>
      <c r="C273" s="149" t="s">
        <v>507</v>
      </c>
      <c r="D273" s="149" t="s">
        <v>36</v>
      </c>
      <c r="E273" s="150" t="s">
        <v>818</v>
      </c>
      <c r="F273" s="151">
        <v>5479</v>
      </c>
      <c r="G273" s="152">
        <v>4530536</v>
      </c>
      <c r="H273" s="153">
        <v>0</v>
      </c>
      <c r="I273" s="154">
        <v>0</v>
      </c>
      <c r="J273" s="151">
        <v>4530536</v>
      </c>
      <c r="K273" s="151">
        <v>678972</v>
      </c>
      <c r="L273" s="151">
        <v>5209508</v>
      </c>
      <c r="M273" s="155">
        <v>0.86966677083517296</v>
      </c>
      <c r="N273" s="151">
        <v>826.89103851067716</v>
      </c>
      <c r="O273" s="151">
        <v>123.92261361562329</v>
      </c>
      <c r="P273" s="151">
        <v>950.81365212630044</v>
      </c>
    </row>
    <row r="274" spans="1:16" x14ac:dyDescent="0.25">
      <c r="A274" s="149" t="s">
        <v>487</v>
      </c>
      <c r="B274" s="149" t="s">
        <v>551</v>
      </c>
      <c r="C274" s="149" t="s">
        <v>612</v>
      </c>
      <c r="D274" s="149" t="s">
        <v>36</v>
      </c>
      <c r="E274" s="150" t="s">
        <v>819</v>
      </c>
      <c r="F274" s="151">
        <v>3782</v>
      </c>
      <c r="G274" s="152">
        <v>2230060</v>
      </c>
      <c r="H274" s="153">
        <v>0</v>
      </c>
      <c r="I274" s="154">
        <v>0</v>
      </c>
      <c r="J274" s="151">
        <v>2230060</v>
      </c>
      <c r="K274" s="151">
        <v>1456080</v>
      </c>
      <c r="L274" s="151">
        <v>3686140</v>
      </c>
      <c r="M274" s="155">
        <v>0.60498516062873353</v>
      </c>
      <c r="N274" s="151">
        <v>589.6509783183501</v>
      </c>
      <c r="O274" s="151">
        <v>385.00264410364889</v>
      </c>
      <c r="P274" s="151">
        <v>974.65362242199899</v>
      </c>
    </row>
    <row r="275" spans="1:16" x14ac:dyDescent="0.25">
      <c r="A275" s="149" t="s">
        <v>487</v>
      </c>
      <c r="B275" s="149" t="s">
        <v>551</v>
      </c>
      <c r="C275" s="149" t="s">
        <v>509</v>
      </c>
      <c r="D275" s="149" t="s">
        <v>36</v>
      </c>
      <c r="E275" s="150" t="s">
        <v>820</v>
      </c>
      <c r="F275" s="151">
        <v>3913</v>
      </c>
      <c r="G275" s="152">
        <v>1917469</v>
      </c>
      <c r="H275" s="153">
        <v>0</v>
      </c>
      <c r="I275" s="154">
        <v>0</v>
      </c>
      <c r="J275" s="151">
        <v>1917469</v>
      </c>
      <c r="K275" s="151">
        <v>1296111</v>
      </c>
      <c r="L275" s="151">
        <v>3213580</v>
      </c>
      <c r="M275" s="155">
        <v>0.59667691484263652</v>
      </c>
      <c r="N275" s="151">
        <v>490.02530028111426</v>
      </c>
      <c r="O275" s="151">
        <v>331.23204702274472</v>
      </c>
      <c r="P275" s="151">
        <v>821.25734730385898</v>
      </c>
    </row>
    <row r="276" spans="1:16" x14ac:dyDescent="0.25">
      <c r="A276" s="149" t="s">
        <v>487</v>
      </c>
      <c r="B276" s="149" t="s">
        <v>551</v>
      </c>
      <c r="C276" s="149" t="s">
        <v>511</v>
      </c>
      <c r="D276" s="149" t="s">
        <v>36</v>
      </c>
      <c r="E276" s="150" t="s">
        <v>821</v>
      </c>
      <c r="F276" s="151">
        <v>19069</v>
      </c>
      <c r="G276" s="152">
        <v>12190861</v>
      </c>
      <c r="H276" s="153">
        <v>0</v>
      </c>
      <c r="I276" s="154">
        <v>0</v>
      </c>
      <c r="J276" s="151">
        <v>12190861</v>
      </c>
      <c r="K276" s="151">
        <v>6215825</v>
      </c>
      <c r="L276" s="151">
        <v>18406686</v>
      </c>
      <c r="M276" s="155">
        <v>0.66230613158718521</v>
      </c>
      <c r="N276" s="151">
        <v>639.30258534794689</v>
      </c>
      <c r="O276" s="151">
        <v>325.9649168808013</v>
      </c>
      <c r="P276" s="151">
        <v>965.26750222874819</v>
      </c>
    </row>
    <row r="277" spans="1:16" x14ac:dyDescent="0.25">
      <c r="A277" s="149" t="s">
        <v>487</v>
      </c>
      <c r="B277" s="149" t="s">
        <v>551</v>
      </c>
      <c r="C277" s="149" t="s">
        <v>513</v>
      </c>
      <c r="D277" s="149" t="s">
        <v>36</v>
      </c>
      <c r="E277" s="150" t="s">
        <v>822</v>
      </c>
      <c r="F277" s="151">
        <v>4625</v>
      </c>
      <c r="G277" s="152">
        <v>2108524</v>
      </c>
      <c r="H277" s="153">
        <v>0</v>
      </c>
      <c r="I277" s="154">
        <v>0</v>
      </c>
      <c r="J277" s="151">
        <v>2108524</v>
      </c>
      <c r="K277" s="151">
        <v>896133</v>
      </c>
      <c r="L277" s="151">
        <v>3004657</v>
      </c>
      <c r="M277" s="155">
        <v>0.70175198034251496</v>
      </c>
      <c r="N277" s="151">
        <v>455.89708108108107</v>
      </c>
      <c r="O277" s="151">
        <v>193.75848648648648</v>
      </c>
      <c r="P277" s="151">
        <v>649.65556756756757</v>
      </c>
    </row>
    <row r="278" spans="1:16" x14ac:dyDescent="0.25">
      <c r="A278" s="149" t="s">
        <v>487</v>
      </c>
      <c r="B278" s="149" t="s">
        <v>551</v>
      </c>
      <c r="C278" s="149" t="s">
        <v>515</v>
      </c>
      <c r="D278" s="149" t="s">
        <v>36</v>
      </c>
      <c r="E278" s="150" t="s">
        <v>823</v>
      </c>
      <c r="F278" s="151">
        <v>15218</v>
      </c>
      <c r="G278" s="152">
        <v>6388834</v>
      </c>
      <c r="H278" s="153">
        <v>0</v>
      </c>
      <c r="I278" s="154">
        <v>0</v>
      </c>
      <c r="J278" s="151">
        <v>6388834</v>
      </c>
      <c r="K278" s="151">
        <v>4154222</v>
      </c>
      <c r="L278" s="151">
        <v>10543056</v>
      </c>
      <c r="M278" s="155">
        <v>0.60597553498719914</v>
      </c>
      <c r="N278" s="151">
        <v>419.82087002234198</v>
      </c>
      <c r="O278" s="151">
        <v>272.9808121960836</v>
      </c>
      <c r="P278" s="151">
        <v>692.80168221842553</v>
      </c>
    </row>
    <row r="279" spans="1:16" x14ac:dyDescent="0.25">
      <c r="A279" s="149" t="s">
        <v>487</v>
      </c>
      <c r="B279" s="149" t="s">
        <v>551</v>
      </c>
      <c r="C279" s="149" t="s">
        <v>517</v>
      </c>
      <c r="D279" s="149" t="s">
        <v>36</v>
      </c>
      <c r="E279" s="150" t="s">
        <v>824</v>
      </c>
      <c r="F279" s="151">
        <v>8731</v>
      </c>
      <c r="G279" s="152">
        <v>7349808</v>
      </c>
      <c r="H279" s="153">
        <v>0</v>
      </c>
      <c r="I279" s="154">
        <v>0</v>
      </c>
      <c r="J279" s="151">
        <v>7349808</v>
      </c>
      <c r="K279" s="151">
        <v>989185</v>
      </c>
      <c r="L279" s="151">
        <v>8338993</v>
      </c>
      <c r="M279" s="155">
        <v>0.88137836307093675</v>
      </c>
      <c r="N279" s="151">
        <v>841.80597869659834</v>
      </c>
      <c r="O279" s="151">
        <v>113.2957278662238</v>
      </c>
      <c r="P279" s="151">
        <v>955.10170656282207</v>
      </c>
    </row>
    <row r="280" spans="1:16" x14ac:dyDescent="0.25">
      <c r="A280" s="149" t="s">
        <v>487</v>
      </c>
      <c r="B280" s="149" t="s">
        <v>551</v>
      </c>
      <c r="C280" s="149" t="s">
        <v>519</v>
      </c>
      <c r="D280" s="149" t="s">
        <v>36</v>
      </c>
      <c r="E280" s="150" t="s">
        <v>825</v>
      </c>
      <c r="F280" s="151">
        <v>10395</v>
      </c>
      <c r="G280" s="152">
        <v>6008386</v>
      </c>
      <c r="H280" s="153">
        <v>0</v>
      </c>
      <c r="I280" s="154">
        <v>0</v>
      </c>
      <c r="J280" s="151">
        <v>6008386</v>
      </c>
      <c r="K280" s="151">
        <v>630936</v>
      </c>
      <c r="L280" s="151">
        <v>6639322</v>
      </c>
      <c r="M280" s="155">
        <v>0.90496981468890947</v>
      </c>
      <c r="N280" s="151">
        <v>578.0073112073112</v>
      </c>
      <c r="O280" s="151">
        <v>60.696103896103899</v>
      </c>
      <c r="P280" s="151">
        <v>638.70341510341507</v>
      </c>
    </row>
    <row r="281" spans="1:16" x14ac:dyDescent="0.25">
      <c r="A281" s="149" t="s">
        <v>487</v>
      </c>
      <c r="B281" s="149" t="s">
        <v>551</v>
      </c>
      <c r="C281" s="149" t="s">
        <v>525</v>
      </c>
      <c r="D281" s="149" t="s">
        <v>36</v>
      </c>
      <c r="E281" s="150" t="s">
        <v>826</v>
      </c>
      <c r="F281" s="151">
        <v>9955</v>
      </c>
      <c r="G281" s="152">
        <v>13105975</v>
      </c>
      <c r="H281" s="153">
        <v>0</v>
      </c>
      <c r="I281" s="154">
        <v>0</v>
      </c>
      <c r="J281" s="151">
        <v>13105975</v>
      </c>
      <c r="K281" s="151">
        <v>1245892</v>
      </c>
      <c r="L281" s="151">
        <v>14351867</v>
      </c>
      <c r="M281" s="155">
        <v>0.91318955227218868</v>
      </c>
      <c r="N281" s="151">
        <v>1316.5218483174285</v>
      </c>
      <c r="O281" s="151">
        <v>125.15238573581115</v>
      </c>
      <c r="P281" s="151">
        <v>1441.6742340532396</v>
      </c>
    </row>
    <row r="282" spans="1:16" x14ac:dyDescent="0.25">
      <c r="A282" s="149" t="s">
        <v>487</v>
      </c>
      <c r="B282" s="149" t="s">
        <v>551</v>
      </c>
      <c r="C282" s="149" t="s">
        <v>523</v>
      </c>
      <c r="D282" s="149" t="s">
        <v>36</v>
      </c>
      <c r="E282" s="150" t="s">
        <v>827</v>
      </c>
      <c r="F282" s="151">
        <v>25319</v>
      </c>
      <c r="G282" s="152">
        <v>26265314</v>
      </c>
      <c r="H282" s="153">
        <v>0</v>
      </c>
      <c r="I282" s="154">
        <v>150500</v>
      </c>
      <c r="J282" s="151">
        <v>26415814</v>
      </c>
      <c r="K282" s="151">
        <v>2125623</v>
      </c>
      <c r="L282" s="151">
        <v>28541437</v>
      </c>
      <c r="M282" s="155">
        <v>0.9255250182392708</v>
      </c>
      <c r="N282" s="151">
        <v>1043.3197993601643</v>
      </c>
      <c r="O282" s="151">
        <v>83.953671156048813</v>
      </c>
      <c r="P282" s="151">
        <v>1127.2734705162131</v>
      </c>
    </row>
    <row r="283" spans="1:16" x14ac:dyDescent="0.25">
      <c r="A283" s="149" t="s">
        <v>487</v>
      </c>
      <c r="B283" s="149" t="s">
        <v>551</v>
      </c>
      <c r="C283" s="149" t="s">
        <v>527</v>
      </c>
      <c r="D283" s="149" t="s">
        <v>36</v>
      </c>
      <c r="E283" s="150" t="s">
        <v>828</v>
      </c>
      <c r="F283" s="151">
        <v>6851</v>
      </c>
      <c r="G283" s="152">
        <v>4315168</v>
      </c>
      <c r="H283" s="153">
        <v>0</v>
      </c>
      <c r="I283" s="154">
        <v>19250</v>
      </c>
      <c r="J283" s="151">
        <v>4334418</v>
      </c>
      <c r="K283" s="151">
        <v>544003</v>
      </c>
      <c r="L283" s="151">
        <v>4878421</v>
      </c>
      <c r="M283" s="155">
        <v>0.8884878939312536</v>
      </c>
      <c r="N283" s="151">
        <v>632.66939132973289</v>
      </c>
      <c r="O283" s="151">
        <v>79.404904393519189</v>
      </c>
      <c r="P283" s="151">
        <v>712.07429572325213</v>
      </c>
    </row>
    <row r="284" spans="1:16" x14ac:dyDescent="0.25">
      <c r="A284" s="149" t="s">
        <v>487</v>
      </c>
      <c r="B284" s="149" t="s">
        <v>551</v>
      </c>
      <c r="C284" s="149" t="s">
        <v>529</v>
      </c>
      <c r="D284" s="149" t="s">
        <v>36</v>
      </c>
      <c r="E284" s="150" t="s">
        <v>829</v>
      </c>
      <c r="F284" s="151">
        <v>5737</v>
      </c>
      <c r="G284" s="152">
        <v>4042769</v>
      </c>
      <c r="H284" s="153">
        <v>0</v>
      </c>
      <c r="I284" s="154">
        <v>26520</v>
      </c>
      <c r="J284" s="151">
        <v>4069289</v>
      </c>
      <c r="K284" s="151">
        <v>705559</v>
      </c>
      <c r="L284" s="151">
        <v>4774848</v>
      </c>
      <c r="M284" s="155">
        <v>0.85223424913211898</v>
      </c>
      <c r="N284" s="151">
        <v>709.30608331880774</v>
      </c>
      <c r="O284" s="151">
        <v>122.98396374411713</v>
      </c>
      <c r="P284" s="151">
        <v>832.29004706292483</v>
      </c>
    </row>
    <row r="285" spans="1:16" x14ac:dyDescent="0.25">
      <c r="A285" s="149" t="s">
        <v>487</v>
      </c>
      <c r="B285" s="149" t="s">
        <v>551</v>
      </c>
      <c r="C285" s="149" t="s">
        <v>653</v>
      </c>
      <c r="D285" s="149" t="s">
        <v>36</v>
      </c>
      <c r="E285" s="150" t="s">
        <v>830</v>
      </c>
      <c r="F285" s="151">
        <v>6375</v>
      </c>
      <c r="G285" s="152">
        <v>4498492</v>
      </c>
      <c r="H285" s="153">
        <v>0</v>
      </c>
      <c r="I285" s="154">
        <v>63860</v>
      </c>
      <c r="J285" s="151">
        <v>4562352</v>
      </c>
      <c r="K285" s="151">
        <v>460810</v>
      </c>
      <c r="L285" s="151">
        <v>5023162</v>
      </c>
      <c r="M285" s="155">
        <v>0.90826296265181172</v>
      </c>
      <c r="N285" s="151">
        <v>715.66305882352947</v>
      </c>
      <c r="O285" s="151">
        <v>72.283921568627449</v>
      </c>
      <c r="P285" s="151">
        <v>787.94698039215689</v>
      </c>
    </row>
    <row r="286" spans="1:16" x14ac:dyDescent="0.25">
      <c r="A286" s="149" t="s">
        <v>487</v>
      </c>
      <c r="B286" s="149" t="s">
        <v>551</v>
      </c>
      <c r="C286" s="149" t="s">
        <v>531</v>
      </c>
      <c r="D286" s="149" t="s">
        <v>36</v>
      </c>
      <c r="E286" s="150" t="s">
        <v>831</v>
      </c>
      <c r="F286" s="151">
        <v>14660</v>
      </c>
      <c r="G286" s="152">
        <v>10184344</v>
      </c>
      <c r="H286" s="153">
        <v>0</v>
      </c>
      <c r="I286" s="154">
        <v>28520</v>
      </c>
      <c r="J286" s="151">
        <v>10212864</v>
      </c>
      <c r="K286" s="151">
        <v>889884</v>
      </c>
      <c r="L286" s="151">
        <v>11102748</v>
      </c>
      <c r="M286" s="155">
        <v>0.91985011278288942</v>
      </c>
      <c r="N286" s="151">
        <v>696.64829467939978</v>
      </c>
      <c r="O286" s="151">
        <v>60.701500682128241</v>
      </c>
      <c r="P286" s="151">
        <v>757.34979536152798</v>
      </c>
    </row>
    <row r="287" spans="1:16" x14ac:dyDescent="0.25">
      <c r="A287" s="149" t="s">
        <v>487</v>
      </c>
      <c r="B287" s="149" t="s">
        <v>551</v>
      </c>
      <c r="C287" s="149" t="s">
        <v>535</v>
      </c>
      <c r="D287" s="149" t="s">
        <v>36</v>
      </c>
      <c r="E287" s="150" t="s">
        <v>832</v>
      </c>
      <c r="F287" s="151">
        <v>8600</v>
      </c>
      <c r="G287" s="152">
        <v>7535135</v>
      </c>
      <c r="H287" s="153">
        <v>0</v>
      </c>
      <c r="I287" s="154">
        <v>35030</v>
      </c>
      <c r="J287" s="151">
        <v>7570165</v>
      </c>
      <c r="K287" s="151">
        <v>624374</v>
      </c>
      <c r="L287" s="151">
        <v>8194539</v>
      </c>
      <c r="M287" s="155">
        <v>0.92380608597994351</v>
      </c>
      <c r="N287" s="151">
        <v>880.25174418604649</v>
      </c>
      <c r="O287" s="151">
        <v>72.601627906976745</v>
      </c>
      <c r="P287" s="151">
        <v>952.85337209302327</v>
      </c>
    </row>
    <row r="288" spans="1:16" x14ac:dyDescent="0.25">
      <c r="A288" s="149" t="s">
        <v>487</v>
      </c>
      <c r="B288" s="149" t="s">
        <v>551</v>
      </c>
      <c r="C288" s="149" t="s">
        <v>537</v>
      </c>
      <c r="D288" s="149" t="s">
        <v>36</v>
      </c>
      <c r="E288" s="150" t="s">
        <v>833</v>
      </c>
      <c r="F288" s="151">
        <v>10481</v>
      </c>
      <c r="G288" s="152">
        <v>7760608</v>
      </c>
      <c r="H288" s="153">
        <v>0</v>
      </c>
      <c r="I288" s="154">
        <v>0</v>
      </c>
      <c r="J288" s="151">
        <v>7760608</v>
      </c>
      <c r="K288" s="151">
        <v>1175670</v>
      </c>
      <c r="L288" s="151">
        <v>8936278</v>
      </c>
      <c r="M288" s="155">
        <v>0.86843851545352546</v>
      </c>
      <c r="N288" s="151">
        <v>740.4453773494896</v>
      </c>
      <c r="O288" s="151">
        <v>112.17154851636295</v>
      </c>
      <c r="P288" s="151">
        <v>852.61692586585252</v>
      </c>
    </row>
    <row r="289" spans="1:16" x14ac:dyDescent="0.25">
      <c r="A289" s="149" t="s">
        <v>487</v>
      </c>
      <c r="B289" s="149" t="s">
        <v>551</v>
      </c>
      <c r="C289" s="149" t="s">
        <v>539</v>
      </c>
      <c r="D289" s="149" t="s">
        <v>36</v>
      </c>
      <c r="E289" s="150" t="s">
        <v>834</v>
      </c>
      <c r="F289" s="151">
        <v>13313</v>
      </c>
      <c r="G289" s="152">
        <v>9244440</v>
      </c>
      <c r="H289" s="153">
        <v>0</v>
      </c>
      <c r="I289" s="154">
        <v>60760</v>
      </c>
      <c r="J289" s="151">
        <v>9305200</v>
      </c>
      <c r="K289" s="151">
        <v>871623</v>
      </c>
      <c r="L289" s="151">
        <v>10176823</v>
      </c>
      <c r="M289" s="155">
        <v>0.91435215096106126</v>
      </c>
      <c r="N289" s="151">
        <v>698.95590775933294</v>
      </c>
      <c r="O289" s="151">
        <v>65.471569142942982</v>
      </c>
      <c r="P289" s="151">
        <v>764.427476902276</v>
      </c>
    </row>
    <row r="290" spans="1:16" x14ac:dyDescent="0.25">
      <c r="A290" s="149" t="s">
        <v>487</v>
      </c>
      <c r="B290" s="149" t="s">
        <v>551</v>
      </c>
      <c r="C290" s="149" t="s">
        <v>648</v>
      </c>
      <c r="D290" s="149" t="s">
        <v>36</v>
      </c>
      <c r="E290" s="150" t="s">
        <v>835</v>
      </c>
      <c r="F290" s="151">
        <v>7217</v>
      </c>
      <c r="G290" s="152">
        <v>5397825</v>
      </c>
      <c r="H290" s="153">
        <v>0</v>
      </c>
      <c r="I290" s="154">
        <v>34100</v>
      </c>
      <c r="J290" s="151">
        <v>5431925</v>
      </c>
      <c r="K290" s="151">
        <v>467637</v>
      </c>
      <c r="L290" s="151">
        <v>5899562</v>
      </c>
      <c r="M290" s="155">
        <v>0.92073360700336737</v>
      </c>
      <c r="N290" s="151">
        <v>752.65692115837601</v>
      </c>
      <c r="O290" s="151">
        <v>64.796591381460445</v>
      </c>
      <c r="P290" s="151">
        <v>817.45351253983654</v>
      </c>
    </row>
    <row r="291" spans="1:16" x14ac:dyDescent="0.25">
      <c r="A291" s="149" t="s">
        <v>487</v>
      </c>
      <c r="B291" s="149" t="s">
        <v>551</v>
      </c>
      <c r="C291" s="149" t="s">
        <v>541</v>
      </c>
      <c r="D291" s="149" t="s">
        <v>36</v>
      </c>
      <c r="E291" s="150" t="s">
        <v>836</v>
      </c>
      <c r="F291" s="151">
        <v>13269</v>
      </c>
      <c r="G291" s="152">
        <v>8852233</v>
      </c>
      <c r="H291" s="153">
        <v>0</v>
      </c>
      <c r="I291" s="154">
        <v>59000</v>
      </c>
      <c r="J291" s="151">
        <v>8911233</v>
      </c>
      <c r="K291" s="151">
        <v>850910</v>
      </c>
      <c r="L291" s="151">
        <v>9762143</v>
      </c>
      <c r="M291" s="155">
        <v>0.91283573698930653</v>
      </c>
      <c r="N291" s="151">
        <v>671.58286231064892</v>
      </c>
      <c r="O291" s="151">
        <v>64.127665988394</v>
      </c>
      <c r="P291" s="151">
        <v>735.71052829904283</v>
      </c>
    </row>
    <row r="292" spans="1:16" x14ac:dyDescent="0.25">
      <c r="A292" s="149" t="s">
        <v>487</v>
      </c>
      <c r="B292" s="149" t="s">
        <v>551</v>
      </c>
      <c r="C292" s="149" t="s">
        <v>547</v>
      </c>
      <c r="D292" s="149" t="s">
        <v>36</v>
      </c>
      <c r="E292" s="150" t="s">
        <v>837</v>
      </c>
      <c r="F292" s="151">
        <v>172361</v>
      </c>
      <c r="G292" s="152">
        <v>96999437</v>
      </c>
      <c r="H292" s="153">
        <v>0</v>
      </c>
      <c r="I292" s="154">
        <v>348800</v>
      </c>
      <c r="J292" s="151">
        <v>97348237</v>
      </c>
      <c r="K292" s="151">
        <v>17813873</v>
      </c>
      <c r="L292" s="151">
        <v>115162110</v>
      </c>
      <c r="M292" s="155">
        <v>0.84531480883773313</v>
      </c>
      <c r="N292" s="151">
        <v>564.79271412906633</v>
      </c>
      <c r="O292" s="151">
        <v>103.35210981602567</v>
      </c>
      <c r="P292" s="151">
        <v>668.14482394509196</v>
      </c>
    </row>
    <row r="293" spans="1:16" x14ac:dyDescent="0.25">
      <c r="A293" s="149" t="s">
        <v>487</v>
      </c>
      <c r="B293" s="149" t="s">
        <v>551</v>
      </c>
      <c r="C293" s="149" t="s">
        <v>545</v>
      </c>
      <c r="D293" s="149" t="s">
        <v>36</v>
      </c>
      <c r="E293" s="150" t="s">
        <v>838</v>
      </c>
      <c r="F293" s="151">
        <v>9309</v>
      </c>
      <c r="G293" s="152">
        <v>7969602</v>
      </c>
      <c r="H293" s="153">
        <v>0</v>
      </c>
      <c r="I293" s="154">
        <v>39370</v>
      </c>
      <c r="J293" s="151">
        <v>8008972</v>
      </c>
      <c r="K293" s="151">
        <v>759824</v>
      </c>
      <c r="L293" s="151">
        <v>8768796</v>
      </c>
      <c r="M293" s="155">
        <v>0.91334910744873066</v>
      </c>
      <c r="N293" s="151">
        <v>860.34719089053601</v>
      </c>
      <c r="O293" s="151">
        <v>81.622515844881292</v>
      </c>
      <c r="P293" s="151">
        <v>941.96970673541739</v>
      </c>
    </row>
    <row r="294" spans="1:16" x14ac:dyDescent="0.25">
      <c r="A294" s="149" t="s">
        <v>487</v>
      </c>
      <c r="B294" s="149" t="s">
        <v>551</v>
      </c>
      <c r="C294" s="149" t="s">
        <v>549</v>
      </c>
      <c r="D294" s="149" t="s">
        <v>36</v>
      </c>
      <c r="E294" s="150" t="s">
        <v>839</v>
      </c>
      <c r="F294" s="151">
        <v>6144</v>
      </c>
      <c r="G294" s="152">
        <v>3795951</v>
      </c>
      <c r="H294" s="153">
        <v>0</v>
      </c>
      <c r="I294" s="154">
        <v>26250</v>
      </c>
      <c r="J294" s="151">
        <v>3822201</v>
      </c>
      <c r="K294" s="151">
        <v>443080</v>
      </c>
      <c r="L294" s="151">
        <v>4265281</v>
      </c>
      <c r="M294" s="155">
        <v>0.89611938814816661</v>
      </c>
      <c r="N294" s="151">
        <v>622.10302734375</v>
      </c>
      <c r="O294" s="151">
        <v>72.115885416666671</v>
      </c>
      <c r="P294" s="151">
        <v>694.21891276041663</v>
      </c>
    </row>
    <row r="295" spans="1:16" x14ac:dyDescent="0.25">
      <c r="A295" s="149" t="s">
        <v>487</v>
      </c>
      <c r="B295" s="149" t="s">
        <v>551</v>
      </c>
      <c r="C295" s="149" t="s">
        <v>551</v>
      </c>
      <c r="D295" s="149" t="s">
        <v>36</v>
      </c>
      <c r="E295" s="150" t="s">
        <v>840</v>
      </c>
      <c r="F295" s="151">
        <v>4011</v>
      </c>
      <c r="G295" s="152">
        <v>5046482</v>
      </c>
      <c r="H295" s="153">
        <v>0</v>
      </c>
      <c r="I295" s="154">
        <v>22750</v>
      </c>
      <c r="J295" s="151">
        <v>5069232</v>
      </c>
      <c r="K295" s="151">
        <v>241590</v>
      </c>
      <c r="L295" s="151">
        <v>5310822</v>
      </c>
      <c r="M295" s="155">
        <v>0.95450986683417371</v>
      </c>
      <c r="N295" s="151">
        <v>1263.8324607329844</v>
      </c>
      <c r="O295" s="151">
        <v>60.23186237845924</v>
      </c>
      <c r="P295" s="151">
        <v>1324.0643231114436</v>
      </c>
    </row>
    <row r="296" spans="1:16" x14ac:dyDescent="0.25">
      <c r="A296" s="149" t="s">
        <v>487</v>
      </c>
      <c r="B296" s="149" t="s">
        <v>551</v>
      </c>
      <c r="C296" s="149" t="s">
        <v>553</v>
      </c>
      <c r="D296" s="149" t="s">
        <v>36</v>
      </c>
      <c r="E296" s="150" t="s">
        <v>841</v>
      </c>
      <c r="F296" s="151">
        <v>14713</v>
      </c>
      <c r="G296" s="152">
        <v>13337628</v>
      </c>
      <c r="H296" s="153">
        <v>0</v>
      </c>
      <c r="I296" s="154">
        <v>0</v>
      </c>
      <c r="J296" s="151">
        <v>13337628</v>
      </c>
      <c r="K296" s="151">
        <v>1320696</v>
      </c>
      <c r="L296" s="151">
        <v>14658324</v>
      </c>
      <c r="M296" s="155">
        <v>0.90990129567336619</v>
      </c>
      <c r="N296" s="151">
        <v>906.51994834500101</v>
      </c>
      <c r="O296" s="151">
        <v>89.763882280976006</v>
      </c>
      <c r="P296" s="151">
        <v>996.28383062597698</v>
      </c>
    </row>
    <row r="297" spans="1:16" x14ac:dyDescent="0.25">
      <c r="A297" s="149" t="s">
        <v>487</v>
      </c>
      <c r="B297" s="149" t="s">
        <v>551</v>
      </c>
      <c r="C297" s="149" t="s">
        <v>488</v>
      </c>
      <c r="D297" s="149" t="s">
        <v>36</v>
      </c>
      <c r="E297" s="150" t="s">
        <v>842</v>
      </c>
      <c r="F297" s="151">
        <v>8243</v>
      </c>
      <c r="G297" s="152">
        <v>5477584</v>
      </c>
      <c r="H297" s="153">
        <v>0</v>
      </c>
      <c r="I297" s="154">
        <v>22750</v>
      </c>
      <c r="J297" s="151">
        <v>5500334</v>
      </c>
      <c r="K297" s="151">
        <v>788870</v>
      </c>
      <c r="L297" s="151">
        <v>6289204</v>
      </c>
      <c r="M297" s="155">
        <v>0.87456759233759951</v>
      </c>
      <c r="N297" s="151">
        <v>667.27332281936185</v>
      </c>
      <c r="O297" s="151">
        <v>95.70180759432246</v>
      </c>
      <c r="P297" s="151">
        <v>762.97513041368438</v>
      </c>
    </row>
    <row r="298" spans="1:16" x14ac:dyDescent="0.25">
      <c r="A298" s="149" t="s">
        <v>487</v>
      </c>
      <c r="B298" s="149" t="s">
        <v>551</v>
      </c>
      <c r="C298" s="149" t="s">
        <v>556</v>
      </c>
      <c r="D298" s="149" t="s">
        <v>36</v>
      </c>
      <c r="E298" s="150" t="s">
        <v>843</v>
      </c>
      <c r="F298" s="151">
        <v>6139</v>
      </c>
      <c r="G298" s="152">
        <v>5003599</v>
      </c>
      <c r="H298" s="153">
        <v>0</v>
      </c>
      <c r="I298" s="154">
        <v>58200</v>
      </c>
      <c r="J298" s="151">
        <v>5061799</v>
      </c>
      <c r="K298" s="151">
        <v>440979</v>
      </c>
      <c r="L298" s="151">
        <v>5502778</v>
      </c>
      <c r="M298" s="155">
        <v>0.91986247673447852</v>
      </c>
      <c r="N298" s="151">
        <v>824.53151979149698</v>
      </c>
      <c r="O298" s="151">
        <v>71.832383124287347</v>
      </c>
      <c r="P298" s="151">
        <v>896.36390291578437</v>
      </c>
    </row>
    <row r="299" spans="1:16" x14ac:dyDescent="0.25">
      <c r="A299" s="149" t="s">
        <v>487</v>
      </c>
      <c r="B299" s="149" t="s">
        <v>551</v>
      </c>
      <c r="C299" s="149" t="s">
        <v>558</v>
      </c>
      <c r="D299" s="149" t="s">
        <v>36</v>
      </c>
      <c r="E299" s="150" t="s">
        <v>844</v>
      </c>
      <c r="F299" s="151">
        <v>11480</v>
      </c>
      <c r="G299" s="152">
        <v>8738757</v>
      </c>
      <c r="H299" s="153">
        <v>0</v>
      </c>
      <c r="I299" s="154">
        <v>0</v>
      </c>
      <c r="J299" s="151">
        <v>8738757</v>
      </c>
      <c r="K299" s="151">
        <v>1103000</v>
      </c>
      <c r="L299" s="151">
        <v>9841757</v>
      </c>
      <c r="M299" s="155">
        <v>0.88792651556017899</v>
      </c>
      <c r="N299" s="151">
        <v>761.21576655052263</v>
      </c>
      <c r="O299" s="151">
        <v>96.080139372822302</v>
      </c>
      <c r="P299" s="151">
        <v>857.295905923345</v>
      </c>
    </row>
    <row r="300" spans="1:16" x14ac:dyDescent="0.25">
      <c r="A300" s="149" t="s">
        <v>487</v>
      </c>
      <c r="B300" s="149" t="s">
        <v>551</v>
      </c>
      <c r="C300" s="149" t="s">
        <v>560</v>
      </c>
      <c r="D300" s="149" t="s">
        <v>36</v>
      </c>
      <c r="E300" s="150" t="s">
        <v>845</v>
      </c>
      <c r="F300" s="151">
        <v>26068</v>
      </c>
      <c r="G300" s="152">
        <v>14841402</v>
      </c>
      <c r="H300" s="153">
        <v>0</v>
      </c>
      <c r="I300" s="154">
        <v>0</v>
      </c>
      <c r="J300" s="151">
        <v>14841402</v>
      </c>
      <c r="K300" s="151">
        <v>1893400</v>
      </c>
      <c r="L300" s="151">
        <v>16734802</v>
      </c>
      <c r="M300" s="155">
        <v>0.88685853588228891</v>
      </c>
      <c r="N300" s="151">
        <v>569.33412613165569</v>
      </c>
      <c r="O300" s="151">
        <v>72.633113395734227</v>
      </c>
      <c r="P300" s="151">
        <v>641.96723952738989</v>
      </c>
    </row>
    <row r="301" spans="1:16" x14ac:dyDescent="0.25">
      <c r="A301" s="149" t="s">
        <v>487</v>
      </c>
      <c r="B301" s="149" t="s">
        <v>551</v>
      </c>
      <c r="C301" s="149" t="s">
        <v>564</v>
      </c>
      <c r="D301" s="149" t="s">
        <v>36</v>
      </c>
      <c r="E301" s="150" t="s">
        <v>846</v>
      </c>
      <c r="F301" s="151">
        <v>4165</v>
      </c>
      <c r="G301" s="152">
        <v>1955096</v>
      </c>
      <c r="H301" s="153">
        <v>0</v>
      </c>
      <c r="I301" s="154">
        <v>30000</v>
      </c>
      <c r="J301" s="151">
        <v>1985096</v>
      </c>
      <c r="K301" s="151">
        <v>1633274</v>
      </c>
      <c r="L301" s="151">
        <v>3618370</v>
      </c>
      <c r="M301" s="155">
        <v>0.54861608956519092</v>
      </c>
      <c r="N301" s="151">
        <v>476.61368547418965</v>
      </c>
      <c r="O301" s="151">
        <v>392.14261704681871</v>
      </c>
      <c r="P301" s="151">
        <v>868.75630252100837</v>
      </c>
    </row>
    <row r="302" spans="1:16" x14ac:dyDescent="0.25">
      <c r="A302" s="149" t="s">
        <v>487</v>
      </c>
      <c r="B302" s="149" t="s">
        <v>551</v>
      </c>
      <c r="C302" s="149" t="s">
        <v>570</v>
      </c>
      <c r="D302" s="149" t="s">
        <v>36</v>
      </c>
      <c r="E302" s="150" t="s">
        <v>847</v>
      </c>
      <c r="F302" s="151">
        <v>3868</v>
      </c>
      <c r="G302" s="152">
        <v>1510227</v>
      </c>
      <c r="H302" s="153">
        <v>0</v>
      </c>
      <c r="I302" s="154">
        <v>0</v>
      </c>
      <c r="J302" s="151">
        <v>1510227</v>
      </c>
      <c r="K302" s="151">
        <v>2052383</v>
      </c>
      <c r="L302" s="151">
        <v>3562610</v>
      </c>
      <c r="M302" s="155">
        <v>0.42391027926155261</v>
      </c>
      <c r="N302" s="151">
        <v>390.44131334022751</v>
      </c>
      <c r="O302" s="151">
        <v>530.60573940020686</v>
      </c>
      <c r="P302" s="151">
        <v>921.04705274043431</v>
      </c>
    </row>
    <row r="303" spans="1:16" x14ac:dyDescent="0.25">
      <c r="A303" s="149" t="s">
        <v>487</v>
      </c>
      <c r="B303" s="149" t="s">
        <v>551</v>
      </c>
      <c r="C303" s="149" t="s">
        <v>562</v>
      </c>
      <c r="D303" s="149" t="s">
        <v>36</v>
      </c>
      <c r="E303" s="150" t="s">
        <v>848</v>
      </c>
      <c r="F303" s="151">
        <v>1797</v>
      </c>
      <c r="G303" s="152">
        <v>1175852</v>
      </c>
      <c r="H303" s="153">
        <v>0</v>
      </c>
      <c r="I303" s="154">
        <v>0</v>
      </c>
      <c r="J303" s="151">
        <v>1175852</v>
      </c>
      <c r="K303" s="151">
        <v>870098</v>
      </c>
      <c r="L303" s="151">
        <v>2045950</v>
      </c>
      <c r="M303" s="155">
        <v>0.57472176739412006</v>
      </c>
      <c r="N303" s="151">
        <v>654.3416805787424</v>
      </c>
      <c r="O303" s="151">
        <v>484.19476905954366</v>
      </c>
      <c r="P303" s="151">
        <v>1138.5364496382861</v>
      </c>
    </row>
    <row r="304" spans="1:16" x14ac:dyDescent="0.25">
      <c r="A304" s="149" t="s">
        <v>487</v>
      </c>
      <c r="B304" s="149" t="s">
        <v>551</v>
      </c>
      <c r="C304" s="149" t="s">
        <v>624</v>
      </c>
      <c r="D304" s="149" t="s">
        <v>36</v>
      </c>
      <c r="E304" s="150" t="s">
        <v>849</v>
      </c>
      <c r="F304" s="151">
        <v>4407</v>
      </c>
      <c r="G304" s="152">
        <v>2150145</v>
      </c>
      <c r="H304" s="153">
        <v>0</v>
      </c>
      <c r="I304" s="154">
        <v>0</v>
      </c>
      <c r="J304" s="151">
        <v>2150145</v>
      </c>
      <c r="K304" s="151">
        <v>326214</v>
      </c>
      <c r="L304" s="151">
        <v>2476359</v>
      </c>
      <c r="M304" s="155">
        <v>0.86826869609777901</v>
      </c>
      <c r="N304" s="151">
        <v>487.89312457454048</v>
      </c>
      <c r="O304" s="151">
        <v>74.02178352620831</v>
      </c>
      <c r="P304" s="151">
        <v>561.91490810074879</v>
      </c>
    </row>
    <row r="305" spans="1:16" x14ac:dyDescent="0.25">
      <c r="A305" s="149" t="s">
        <v>487</v>
      </c>
      <c r="B305" s="149" t="s">
        <v>551</v>
      </c>
      <c r="C305" s="149" t="s">
        <v>566</v>
      </c>
      <c r="D305" s="149" t="s">
        <v>36</v>
      </c>
      <c r="E305" s="150" t="s">
        <v>850</v>
      </c>
      <c r="F305" s="151">
        <v>3444</v>
      </c>
      <c r="G305" s="152">
        <v>1638747</v>
      </c>
      <c r="H305" s="153">
        <v>0</v>
      </c>
      <c r="I305" s="154">
        <v>52350</v>
      </c>
      <c r="J305" s="151">
        <v>1691097</v>
      </c>
      <c r="K305" s="151">
        <v>845073</v>
      </c>
      <c r="L305" s="151">
        <v>2536170</v>
      </c>
      <c r="M305" s="155">
        <v>0.66679165828789078</v>
      </c>
      <c r="N305" s="151">
        <v>491.02700348432057</v>
      </c>
      <c r="O305" s="151">
        <v>245.37543554006967</v>
      </c>
      <c r="P305" s="151">
        <v>736.40243902439022</v>
      </c>
    </row>
    <row r="306" spans="1:16" x14ac:dyDescent="0.25">
      <c r="A306" s="149" t="s">
        <v>487</v>
      </c>
      <c r="B306" s="149" t="s">
        <v>551</v>
      </c>
      <c r="C306" s="149" t="s">
        <v>568</v>
      </c>
      <c r="D306" s="149" t="s">
        <v>36</v>
      </c>
      <c r="E306" s="150" t="s">
        <v>851</v>
      </c>
      <c r="F306" s="151">
        <v>3554</v>
      </c>
      <c r="G306" s="152">
        <v>1130875</v>
      </c>
      <c r="H306" s="153">
        <v>0</v>
      </c>
      <c r="I306" s="154">
        <v>61390</v>
      </c>
      <c r="J306" s="151">
        <v>1192265</v>
      </c>
      <c r="K306" s="151">
        <v>1444335</v>
      </c>
      <c r="L306" s="151">
        <v>2636600</v>
      </c>
      <c r="M306" s="155">
        <v>0.45219790639459911</v>
      </c>
      <c r="N306" s="151">
        <v>335.4712999437254</v>
      </c>
      <c r="O306" s="151">
        <v>406.39701744513224</v>
      </c>
      <c r="P306" s="151">
        <v>741.86831738885758</v>
      </c>
    </row>
    <row r="307" spans="1:16" x14ac:dyDescent="0.25">
      <c r="A307" s="149" t="s">
        <v>487</v>
      </c>
      <c r="B307" s="149" t="s">
        <v>852</v>
      </c>
      <c r="C307" s="149" t="s">
        <v>491</v>
      </c>
      <c r="D307" s="149" t="s">
        <v>42</v>
      </c>
      <c r="E307" s="150" t="s">
        <v>97</v>
      </c>
      <c r="F307" s="151">
        <v>19540</v>
      </c>
      <c r="G307" s="152">
        <v>11326134</v>
      </c>
      <c r="H307" s="153">
        <v>0</v>
      </c>
      <c r="I307" s="154">
        <v>0</v>
      </c>
      <c r="J307" s="151">
        <v>11326134</v>
      </c>
      <c r="K307" s="151">
        <v>5325320</v>
      </c>
      <c r="L307" s="151">
        <v>16651454</v>
      </c>
      <c r="M307" s="155">
        <v>0.68018888921051579</v>
      </c>
      <c r="N307" s="151">
        <v>579.63838280450364</v>
      </c>
      <c r="O307" s="151">
        <v>272.53428863868987</v>
      </c>
      <c r="P307" s="151">
        <v>852.17267144319339</v>
      </c>
    </row>
    <row r="308" spans="1:16" x14ac:dyDescent="0.25">
      <c r="A308" s="149" t="s">
        <v>487</v>
      </c>
      <c r="B308" s="149" t="s">
        <v>852</v>
      </c>
      <c r="C308" s="149" t="s">
        <v>527</v>
      </c>
      <c r="D308" s="149" t="s">
        <v>42</v>
      </c>
      <c r="E308" s="150" t="s">
        <v>853</v>
      </c>
      <c r="F308" s="151">
        <v>356</v>
      </c>
      <c r="G308" s="152">
        <v>99398</v>
      </c>
      <c r="H308" s="153">
        <v>10436</v>
      </c>
      <c r="I308" s="154">
        <v>0</v>
      </c>
      <c r="J308" s="151">
        <v>109834</v>
      </c>
      <c r="K308" s="151">
        <v>43783</v>
      </c>
      <c r="L308" s="151">
        <v>153617</v>
      </c>
      <c r="M308" s="155">
        <v>0.71498597160470523</v>
      </c>
      <c r="N308" s="151">
        <v>308.52247191011236</v>
      </c>
      <c r="O308" s="151">
        <v>122.98595505617978</v>
      </c>
      <c r="P308" s="151">
        <v>431.50842696629212</v>
      </c>
    </row>
    <row r="309" spans="1:16" x14ac:dyDescent="0.25">
      <c r="A309" s="149" t="s">
        <v>487</v>
      </c>
      <c r="B309" s="149" t="s">
        <v>852</v>
      </c>
      <c r="C309" s="149" t="s">
        <v>493</v>
      </c>
      <c r="D309" s="149" t="s">
        <v>42</v>
      </c>
      <c r="E309" s="150" t="s">
        <v>854</v>
      </c>
      <c r="F309" s="151">
        <v>16724</v>
      </c>
      <c r="G309" s="152">
        <v>10823893</v>
      </c>
      <c r="H309" s="153">
        <v>0</v>
      </c>
      <c r="I309" s="154">
        <v>8400</v>
      </c>
      <c r="J309" s="151">
        <v>10832293</v>
      </c>
      <c r="K309" s="151">
        <v>2724710</v>
      </c>
      <c r="L309" s="151">
        <v>13557003</v>
      </c>
      <c r="M309" s="155">
        <v>0.79901826384489261</v>
      </c>
      <c r="N309" s="151">
        <v>647.70945945945948</v>
      </c>
      <c r="O309" s="151">
        <v>162.92214781152833</v>
      </c>
      <c r="P309" s="151">
        <v>810.63160727098784</v>
      </c>
    </row>
    <row r="310" spans="1:16" x14ac:dyDescent="0.25">
      <c r="A310" s="149" t="s">
        <v>487</v>
      </c>
      <c r="B310" s="149" t="s">
        <v>852</v>
      </c>
      <c r="C310" s="149" t="s">
        <v>495</v>
      </c>
      <c r="D310" s="149" t="s">
        <v>42</v>
      </c>
      <c r="E310" s="150" t="s">
        <v>855</v>
      </c>
      <c r="F310" s="151">
        <v>10498</v>
      </c>
      <c r="G310" s="152">
        <v>7098218</v>
      </c>
      <c r="H310" s="153">
        <v>0</v>
      </c>
      <c r="I310" s="154">
        <v>21900</v>
      </c>
      <c r="J310" s="151">
        <v>7120118</v>
      </c>
      <c r="K310" s="151">
        <v>898670</v>
      </c>
      <c r="L310" s="151">
        <v>8018788</v>
      </c>
      <c r="M310" s="155">
        <v>0.88792944769209514</v>
      </c>
      <c r="N310" s="151">
        <v>678.23566393598776</v>
      </c>
      <c r="O310" s="151">
        <v>85.603924557058491</v>
      </c>
      <c r="P310" s="151">
        <v>763.83958849304634</v>
      </c>
    </row>
    <row r="311" spans="1:16" x14ac:dyDescent="0.25">
      <c r="A311" s="149" t="s">
        <v>487</v>
      </c>
      <c r="B311" s="149" t="s">
        <v>852</v>
      </c>
      <c r="C311" s="149" t="s">
        <v>600</v>
      </c>
      <c r="D311" s="149" t="s">
        <v>42</v>
      </c>
      <c r="E311" s="150" t="s">
        <v>856</v>
      </c>
      <c r="F311" s="151">
        <v>1156</v>
      </c>
      <c r="G311" s="152">
        <v>407102</v>
      </c>
      <c r="H311" s="153">
        <v>0</v>
      </c>
      <c r="I311" s="154">
        <v>0</v>
      </c>
      <c r="J311" s="151">
        <v>407102</v>
      </c>
      <c r="K311" s="151">
        <v>389550</v>
      </c>
      <c r="L311" s="151">
        <v>796652</v>
      </c>
      <c r="M311" s="155">
        <v>0.51101610238849582</v>
      </c>
      <c r="N311" s="151">
        <v>352.16435986159172</v>
      </c>
      <c r="O311" s="151">
        <v>336.98096885813146</v>
      </c>
      <c r="P311" s="151">
        <v>689.14532871972324</v>
      </c>
    </row>
    <row r="312" spans="1:16" x14ac:dyDescent="0.25">
      <c r="A312" s="149" t="s">
        <v>487</v>
      </c>
      <c r="B312" s="149" t="s">
        <v>852</v>
      </c>
      <c r="C312" s="149" t="s">
        <v>529</v>
      </c>
      <c r="D312" s="149" t="s">
        <v>42</v>
      </c>
      <c r="E312" s="150" t="s">
        <v>857</v>
      </c>
      <c r="F312" s="151">
        <v>798</v>
      </c>
      <c r="G312" s="152">
        <v>93490</v>
      </c>
      <c r="H312" s="153">
        <v>0</v>
      </c>
      <c r="I312" s="154">
        <v>0</v>
      </c>
      <c r="J312" s="151">
        <v>93490</v>
      </c>
      <c r="K312" s="151">
        <v>164196</v>
      </c>
      <c r="L312" s="151">
        <v>257686</v>
      </c>
      <c r="M312" s="155">
        <v>0.36280589554729398</v>
      </c>
      <c r="N312" s="151">
        <v>117.15538847117794</v>
      </c>
      <c r="O312" s="151">
        <v>205.75939849624061</v>
      </c>
      <c r="P312" s="151">
        <v>322.91478696741854</v>
      </c>
    </row>
    <row r="313" spans="1:16" x14ac:dyDescent="0.25">
      <c r="A313" s="149" t="s">
        <v>487</v>
      </c>
      <c r="B313" s="149" t="s">
        <v>852</v>
      </c>
      <c r="C313" s="149" t="s">
        <v>497</v>
      </c>
      <c r="D313" s="149" t="s">
        <v>42</v>
      </c>
      <c r="E313" s="150" t="s">
        <v>858</v>
      </c>
      <c r="F313" s="151">
        <v>14240</v>
      </c>
      <c r="G313" s="152">
        <v>10445396</v>
      </c>
      <c r="H313" s="153">
        <v>0</v>
      </c>
      <c r="I313" s="154">
        <v>13500</v>
      </c>
      <c r="J313" s="151">
        <v>10458896</v>
      </c>
      <c r="K313" s="151">
        <v>1820480</v>
      </c>
      <c r="L313" s="151">
        <v>12279376</v>
      </c>
      <c r="M313" s="155">
        <v>0.85174490951331727</v>
      </c>
      <c r="N313" s="151">
        <v>734.47303370786517</v>
      </c>
      <c r="O313" s="151">
        <v>127.84269662921348</v>
      </c>
      <c r="P313" s="151">
        <v>862.31573033707866</v>
      </c>
    </row>
    <row r="314" spans="1:16" x14ac:dyDescent="0.25">
      <c r="A314" s="149" t="s">
        <v>487</v>
      </c>
      <c r="B314" s="149" t="s">
        <v>852</v>
      </c>
      <c r="C314" s="149" t="s">
        <v>499</v>
      </c>
      <c r="D314" s="149" t="s">
        <v>42</v>
      </c>
      <c r="E314" s="150" t="s">
        <v>859</v>
      </c>
      <c r="F314" s="151">
        <v>1353</v>
      </c>
      <c r="G314" s="152">
        <v>322117</v>
      </c>
      <c r="H314" s="153">
        <v>0</v>
      </c>
      <c r="I314" s="154">
        <v>0</v>
      </c>
      <c r="J314" s="151">
        <v>322117</v>
      </c>
      <c r="K314" s="151">
        <v>399070</v>
      </c>
      <c r="L314" s="151">
        <v>721187</v>
      </c>
      <c r="M314" s="155">
        <v>0.44664837275214336</v>
      </c>
      <c r="N314" s="151">
        <v>238.0761271249076</v>
      </c>
      <c r="O314" s="151">
        <v>294.95195861049518</v>
      </c>
      <c r="P314" s="151">
        <v>533.02808573540278</v>
      </c>
    </row>
    <row r="315" spans="1:16" x14ac:dyDescent="0.25">
      <c r="A315" s="149" t="s">
        <v>487</v>
      </c>
      <c r="B315" s="149" t="s">
        <v>852</v>
      </c>
      <c r="C315" s="149" t="s">
        <v>541</v>
      </c>
      <c r="D315" s="149" t="s">
        <v>42</v>
      </c>
      <c r="E315" s="150" t="s">
        <v>860</v>
      </c>
      <c r="F315" s="151">
        <v>1049</v>
      </c>
      <c r="G315" s="152">
        <v>286423</v>
      </c>
      <c r="H315" s="153">
        <v>0</v>
      </c>
      <c r="I315" s="154">
        <v>0</v>
      </c>
      <c r="J315" s="151">
        <v>286423</v>
      </c>
      <c r="K315" s="151">
        <v>356620</v>
      </c>
      <c r="L315" s="151">
        <v>643043</v>
      </c>
      <c r="M315" s="155">
        <v>0.44541811356316763</v>
      </c>
      <c r="N315" s="151">
        <v>273.04385128693997</v>
      </c>
      <c r="O315" s="151">
        <v>339.96186844613919</v>
      </c>
      <c r="P315" s="151">
        <v>613.0057197330791</v>
      </c>
    </row>
    <row r="316" spans="1:16" x14ac:dyDescent="0.25">
      <c r="A316" s="149" t="s">
        <v>487</v>
      </c>
      <c r="B316" s="149" t="s">
        <v>852</v>
      </c>
      <c r="C316" s="149" t="s">
        <v>503</v>
      </c>
      <c r="D316" s="149" t="s">
        <v>42</v>
      </c>
      <c r="E316" s="150" t="s">
        <v>861</v>
      </c>
      <c r="F316" s="151">
        <v>2314</v>
      </c>
      <c r="G316" s="152">
        <v>680343</v>
      </c>
      <c r="H316" s="153">
        <v>0</v>
      </c>
      <c r="I316" s="154">
        <v>0</v>
      </c>
      <c r="J316" s="151">
        <v>680343</v>
      </c>
      <c r="K316" s="151">
        <v>543430</v>
      </c>
      <c r="L316" s="151">
        <v>1223773</v>
      </c>
      <c r="M316" s="155">
        <v>0.55593888735901187</v>
      </c>
      <c r="N316" s="151">
        <v>294.0116681071737</v>
      </c>
      <c r="O316" s="151">
        <v>234.84442523768365</v>
      </c>
      <c r="P316" s="151">
        <v>528.85609334485741</v>
      </c>
    </row>
    <row r="317" spans="1:16" x14ac:dyDescent="0.25">
      <c r="A317" s="149" t="s">
        <v>487</v>
      </c>
      <c r="B317" s="149" t="s">
        <v>852</v>
      </c>
      <c r="C317" s="149" t="s">
        <v>505</v>
      </c>
      <c r="D317" s="149" t="s">
        <v>42</v>
      </c>
      <c r="E317" s="150" t="s">
        <v>862</v>
      </c>
      <c r="F317" s="151">
        <v>996</v>
      </c>
      <c r="G317" s="152">
        <v>332171</v>
      </c>
      <c r="H317" s="153">
        <v>0</v>
      </c>
      <c r="I317" s="154">
        <v>34200</v>
      </c>
      <c r="J317" s="151">
        <v>366371</v>
      </c>
      <c r="K317" s="151">
        <v>240640</v>
      </c>
      <c r="L317" s="151">
        <v>607011</v>
      </c>
      <c r="M317" s="155">
        <v>0.60356566849694648</v>
      </c>
      <c r="N317" s="151">
        <v>367.84236947791163</v>
      </c>
      <c r="O317" s="151">
        <v>241.60642570281124</v>
      </c>
      <c r="P317" s="151">
        <v>609.44879518072287</v>
      </c>
    </row>
    <row r="318" spans="1:16" x14ac:dyDescent="0.25">
      <c r="A318" s="149" t="s">
        <v>487</v>
      </c>
      <c r="B318" s="149" t="s">
        <v>852</v>
      </c>
      <c r="C318" s="149" t="s">
        <v>648</v>
      </c>
      <c r="D318" s="149" t="s">
        <v>42</v>
      </c>
      <c r="E318" s="150" t="s">
        <v>863</v>
      </c>
      <c r="F318" s="151">
        <v>6992</v>
      </c>
      <c r="G318" s="152">
        <v>2090748</v>
      </c>
      <c r="H318" s="153">
        <v>0</v>
      </c>
      <c r="I318" s="154">
        <v>0</v>
      </c>
      <c r="J318" s="151">
        <v>2090748</v>
      </c>
      <c r="K318" s="151">
        <v>1653170</v>
      </c>
      <c r="L318" s="151">
        <v>3743918</v>
      </c>
      <c r="M318" s="155">
        <v>0.55843851280930834</v>
      </c>
      <c r="N318" s="151">
        <v>299.02002288329521</v>
      </c>
      <c r="O318" s="151">
        <v>236.43735697940502</v>
      </c>
      <c r="P318" s="151">
        <v>535.45737986270024</v>
      </c>
    </row>
    <row r="319" spans="1:16" x14ac:dyDescent="0.25">
      <c r="A319" s="149" t="s">
        <v>487</v>
      </c>
      <c r="B319" s="149" t="s">
        <v>852</v>
      </c>
      <c r="C319" s="149" t="s">
        <v>509</v>
      </c>
      <c r="D319" s="149" t="s">
        <v>42</v>
      </c>
      <c r="E319" s="150" t="s">
        <v>864</v>
      </c>
      <c r="F319" s="151">
        <v>7253</v>
      </c>
      <c r="G319" s="152">
        <v>3253264</v>
      </c>
      <c r="H319" s="153">
        <v>0</v>
      </c>
      <c r="I319" s="154">
        <v>11700</v>
      </c>
      <c r="J319" s="151">
        <v>3264964</v>
      </c>
      <c r="K319" s="151">
        <v>676740</v>
      </c>
      <c r="L319" s="151">
        <v>3941704</v>
      </c>
      <c r="M319" s="155">
        <v>0.82831283120193699</v>
      </c>
      <c r="N319" s="151">
        <v>450.15359161726184</v>
      </c>
      <c r="O319" s="151">
        <v>93.304839376809596</v>
      </c>
      <c r="P319" s="151">
        <v>543.45843099407136</v>
      </c>
    </row>
    <row r="320" spans="1:16" x14ac:dyDescent="0.25">
      <c r="A320" s="149" t="s">
        <v>487</v>
      </c>
      <c r="B320" s="149" t="s">
        <v>852</v>
      </c>
      <c r="C320" s="149" t="s">
        <v>653</v>
      </c>
      <c r="D320" s="149" t="s">
        <v>42</v>
      </c>
      <c r="E320" s="150" t="s">
        <v>865</v>
      </c>
      <c r="F320" s="151">
        <v>7016</v>
      </c>
      <c r="G320" s="152">
        <v>1366308</v>
      </c>
      <c r="H320" s="153">
        <v>0</v>
      </c>
      <c r="I320" s="154">
        <v>0</v>
      </c>
      <c r="J320" s="151">
        <v>1366308</v>
      </c>
      <c r="K320" s="151">
        <v>2210611</v>
      </c>
      <c r="L320" s="151">
        <v>3576919</v>
      </c>
      <c r="M320" s="155">
        <v>0.38197901601909351</v>
      </c>
      <c r="N320" s="151">
        <v>194.74173318129988</v>
      </c>
      <c r="O320" s="151">
        <v>315.08138540478905</v>
      </c>
      <c r="P320" s="151">
        <v>509.82311858608892</v>
      </c>
    </row>
    <row r="321" spans="1:16" x14ac:dyDescent="0.25">
      <c r="A321" s="149" t="s">
        <v>487</v>
      </c>
      <c r="B321" s="149" t="s">
        <v>852</v>
      </c>
      <c r="C321" s="149" t="s">
        <v>531</v>
      </c>
      <c r="D321" s="149" t="s">
        <v>42</v>
      </c>
      <c r="E321" s="150" t="s">
        <v>866</v>
      </c>
      <c r="F321" s="151">
        <v>2702</v>
      </c>
      <c r="G321" s="152">
        <v>381781</v>
      </c>
      <c r="H321" s="153">
        <v>0</v>
      </c>
      <c r="I321" s="154">
        <v>0</v>
      </c>
      <c r="J321" s="151">
        <v>381781</v>
      </c>
      <c r="K321" s="151">
        <v>824431</v>
      </c>
      <c r="L321" s="151">
        <v>1206212</v>
      </c>
      <c r="M321" s="155">
        <v>0.31651235437883224</v>
      </c>
      <c r="N321" s="151">
        <v>141.29570688378979</v>
      </c>
      <c r="O321" s="151">
        <v>305.11880088823096</v>
      </c>
      <c r="P321" s="151">
        <v>446.41450777202073</v>
      </c>
    </row>
    <row r="322" spans="1:16" x14ac:dyDescent="0.25">
      <c r="A322" s="149" t="s">
        <v>487</v>
      </c>
      <c r="B322" s="149" t="s">
        <v>852</v>
      </c>
      <c r="C322" s="149" t="s">
        <v>539</v>
      </c>
      <c r="D322" s="149" t="s">
        <v>42</v>
      </c>
      <c r="E322" s="150" t="s">
        <v>867</v>
      </c>
      <c r="F322" s="151">
        <v>5106</v>
      </c>
      <c r="G322" s="152">
        <v>3146849</v>
      </c>
      <c r="H322" s="153">
        <v>0</v>
      </c>
      <c r="I322" s="154">
        <v>74400</v>
      </c>
      <c r="J322" s="151">
        <v>3221249</v>
      </c>
      <c r="K322" s="151">
        <v>1077790</v>
      </c>
      <c r="L322" s="151">
        <v>4299039</v>
      </c>
      <c r="M322" s="155">
        <v>0.74929513316813368</v>
      </c>
      <c r="N322" s="151">
        <v>630.87524481002743</v>
      </c>
      <c r="O322" s="151">
        <v>211.08303956130044</v>
      </c>
      <c r="P322" s="151">
        <v>841.95828437132786</v>
      </c>
    </row>
    <row r="323" spans="1:16" x14ac:dyDescent="0.25">
      <c r="A323" s="149" t="s">
        <v>487</v>
      </c>
      <c r="B323" s="149" t="s">
        <v>852</v>
      </c>
      <c r="C323" s="149" t="s">
        <v>513</v>
      </c>
      <c r="D323" s="149" t="s">
        <v>42</v>
      </c>
      <c r="E323" s="150" t="s">
        <v>868</v>
      </c>
      <c r="F323" s="151">
        <v>34472</v>
      </c>
      <c r="G323" s="152">
        <v>19961318</v>
      </c>
      <c r="H323" s="153">
        <v>0</v>
      </c>
      <c r="I323" s="154">
        <v>0</v>
      </c>
      <c r="J323" s="151">
        <v>19961318</v>
      </c>
      <c r="K323" s="151">
        <v>10309820</v>
      </c>
      <c r="L323" s="151">
        <v>30271138</v>
      </c>
      <c r="M323" s="155">
        <v>0.65941749530526406</v>
      </c>
      <c r="N323" s="151">
        <v>579.05888837317241</v>
      </c>
      <c r="O323" s="151">
        <v>299.07809236481785</v>
      </c>
      <c r="P323" s="151">
        <v>878.13698073799026</v>
      </c>
    </row>
    <row r="324" spans="1:16" x14ac:dyDescent="0.25">
      <c r="A324" s="149" t="s">
        <v>487</v>
      </c>
      <c r="B324" s="149" t="s">
        <v>852</v>
      </c>
      <c r="C324" s="149" t="s">
        <v>515</v>
      </c>
      <c r="D324" s="149" t="s">
        <v>42</v>
      </c>
      <c r="E324" s="150" t="s">
        <v>869</v>
      </c>
      <c r="F324" s="151">
        <v>151104</v>
      </c>
      <c r="G324" s="152">
        <v>74130049</v>
      </c>
      <c r="H324" s="153">
        <v>0</v>
      </c>
      <c r="I324" s="154">
        <v>0</v>
      </c>
      <c r="J324" s="151">
        <v>74130049</v>
      </c>
      <c r="K324" s="151">
        <v>36810230</v>
      </c>
      <c r="L324" s="151">
        <v>110940279</v>
      </c>
      <c r="M324" s="155">
        <v>0.66819778774848759</v>
      </c>
      <c r="N324" s="151">
        <v>490.58958730410842</v>
      </c>
      <c r="O324" s="151">
        <v>243.60857422702244</v>
      </c>
      <c r="P324" s="151">
        <v>734.19816153113084</v>
      </c>
    </row>
    <row r="325" spans="1:16" x14ac:dyDescent="0.25">
      <c r="A325" s="149" t="s">
        <v>487</v>
      </c>
      <c r="B325" s="149" t="s">
        <v>852</v>
      </c>
      <c r="C325" s="149" t="s">
        <v>517</v>
      </c>
      <c r="D325" s="149" t="s">
        <v>42</v>
      </c>
      <c r="E325" s="150" t="s">
        <v>870</v>
      </c>
      <c r="F325" s="151">
        <v>3224</v>
      </c>
      <c r="G325" s="152">
        <v>1142935</v>
      </c>
      <c r="H325" s="153">
        <v>0</v>
      </c>
      <c r="I325" s="154">
        <v>0</v>
      </c>
      <c r="J325" s="151">
        <v>1142935</v>
      </c>
      <c r="K325" s="151">
        <v>919850</v>
      </c>
      <c r="L325" s="151">
        <v>2062785</v>
      </c>
      <c r="M325" s="155">
        <v>0.55407374011348731</v>
      </c>
      <c r="N325" s="151">
        <v>354.50837468982633</v>
      </c>
      <c r="O325" s="151">
        <v>285.31327543424317</v>
      </c>
      <c r="P325" s="151">
        <v>639.82165012406949</v>
      </c>
    </row>
    <row r="326" spans="1:16" x14ac:dyDescent="0.25">
      <c r="A326" s="149" t="s">
        <v>487</v>
      </c>
      <c r="B326" s="149" t="s">
        <v>852</v>
      </c>
      <c r="C326" s="149" t="s">
        <v>519</v>
      </c>
      <c r="D326" s="149" t="s">
        <v>42</v>
      </c>
      <c r="E326" s="150" t="s">
        <v>871</v>
      </c>
      <c r="F326" s="151">
        <v>5816</v>
      </c>
      <c r="G326" s="152">
        <v>2833468</v>
      </c>
      <c r="H326" s="153">
        <v>0</v>
      </c>
      <c r="I326" s="154">
        <v>0</v>
      </c>
      <c r="J326" s="151">
        <v>2833468</v>
      </c>
      <c r="K326" s="151">
        <v>947910</v>
      </c>
      <c r="L326" s="151">
        <v>3781378</v>
      </c>
      <c r="M326" s="155">
        <v>0.74932154362774628</v>
      </c>
      <c r="N326" s="151">
        <v>487.1850068775791</v>
      </c>
      <c r="O326" s="151">
        <v>162.9831499312242</v>
      </c>
      <c r="P326" s="151">
        <v>650.16815680880325</v>
      </c>
    </row>
    <row r="327" spans="1:16" x14ac:dyDescent="0.25">
      <c r="A327" s="149" t="s">
        <v>487</v>
      </c>
      <c r="B327" s="149" t="s">
        <v>852</v>
      </c>
      <c r="C327" s="149" t="s">
        <v>525</v>
      </c>
      <c r="D327" s="149" t="s">
        <v>42</v>
      </c>
      <c r="E327" s="150" t="s">
        <v>872</v>
      </c>
      <c r="F327" s="151">
        <v>9438</v>
      </c>
      <c r="G327" s="152">
        <v>5342656</v>
      </c>
      <c r="H327" s="153">
        <v>0</v>
      </c>
      <c r="I327" s="154">
        <v>16500</v>
      </c>
      <c r="J327" s="151">
        <v>5359156</v>
      </c>
      <c r="K327" s="151">
        <v>981250</v>
      </c>
      <c r="L327" s="151">
        <v>6340406</v>
      </c>
      <c r="M327" s="155">
        <v>0.84523861721157922</v>
      </c>
      <c r="N327" s="151">
        <v>567.82750582750577</v>
      </c>
      <c r="O327" s="151">
        <v>103.96800169527442</v>
      </c>
      <c r="P327" s="151">
        <v>671.79550752278021</v>
      </c>
    </row>
    <row r="328" spans="1:16" x14ac:dyDescent="0.25">
      <c r="A328" s="149" t="s">
        <v>487</v>
      </c>
      <c r="B328" s="149" t="s">
        <v>852</v>
      </c>
      <c r="C328" s="149" t="s">
        <v>533</v>
      </c>
      <c r="D328" s="149" t="s">
        <v>42</v>
      </c>
      <c r="E328" s="150" t="s">
        <v>873</v>
      </c>
      <c r="F328" s="151">
        <v>2863</v>
      </c>
      <c r="G328" s="152">
        <v>597149</v>
      </c>
      <c r="H328" s="153">
        <v>0</v>
      </c>
      <c r="I328" s="154">
        <v>0</v>
      </c>
      <c r="J328" s="151">
        <v>597149</v>
      </c>
      <c r="K328" s="151">
        <v>968853</v>
      </c>
      <c r="L328" s="151">
        <v>1566002</v>
      </c>
      <c r="M328" s="155">
        <v>0.38132071351122154</v>
      </c>
      <c r="N328" s="151">
        <v>208.57457212713936</v>
      </c>
      <c r="O328" s="151">
        <v>338.40482011875656</v>
      </c>
      <c r="P328" s="151">
        <v>546.97939224589595</v>
      </c>
    </row>
    <row r="329" spans="1:16" x14ac:dyDescent="0.25">
      <c r="A329" s="149" t="s">
        <v>487</v>
      </c>
      <c r="B329" s="149" t="s">
        <v>852</v>
      </c>
      <c r="C329" s="149" t="s">
        <v>535</v>
      </c>
      <c r="D329" s="149" t="s">
        <v>42</v>
      </c>
      <c r="E329" s="150" t="s">
        <v>874</v>
      </c>
      <c r="F329" s="151">
        <v>1973</v>
      </c>
      <c r="G329" s="152">
        <v>628469</v>
      </c>
      <c r="H329" s="153">
        <v>0</v>
      </c>
      <c r="I329" s="154">
        <v>0</v>
      </c>
      <c r="J329" s="151">
        <v>628469</v>
      </c>
      <c r="K329" s="151">
        <v>593777</v>
      </c>
      <c r="L329" s="151">
        <v>1222246</v>
      </c>
      <c r="M329" s="155">
        <v>0.51419190572110685</v>
      </c>
      <c r="N329" s="151">
        <v>318.53471870248353</v>
      </c>
      <c r="O329" s="151">
        <v>300.95134313228584</v>
      </c>
      <c r="P329" s="151">
        <v>619.48606183476943</v>
      </c>
    </row>
    <row r="330" spans="1:16" x14ac:dyDescent="0.25">
      <c r="A330" s="149" t="s">
        <v>487</v>
      </c>
      <c r="B330" s="149" t="s">
        <v>852</v>
      </c>
      <c r="C330" s="149" t="s">
        <v>612</v>
      </c>
      <c r="D330" s="149" t="s">
        <v>42</v>
      </c>
      <c r="E330" s="150" t="s">
        <v>875</v>
      </c>
      <c r="F330" s="151">
        <v>22261</v>
      </c>
      <c r="G330" s="152">
        <v>11318999</v>
      </c>
      <c r="H330" s="153">
        <v>0</v>
      </c>
      <c r="I330" s="154">
        <v>0</v>
      </c>
      <c r="J330" s="151">
        <v>11318999</v>
      </c>
      <c r="K330" s="151">
        <v>3892630</v>
      </c>
      <c r="L330" s="151">
        <v>15211629</v>
      </c>
      <c r="M330" s="155">
        <v>0.74410170008747911</v>
      </c>
      <c r="N330" s="151">
        <v>508.46767890031896</v>
      </c>
      <c r="O330" s="151">
        <v>174.86321369210728</v>
      </c>
      <c r="P330" s="151">
        <v>683.33089259242627</v>
      </c>
    </row>
    <row r="331" spans="1:16" x14ac:dyDescent="0.25">
      <c r="A331" s="149" t="s">
        <v>487</v>
      </c>
      <c r="B331" s="149" t="s">
        <v>852</v>
      </c>
      <c r="C331" s="149" t="s">
        <v>543</v>
      </c>
      <c r="D331" s="149" t="s">
        <v>42</v>
      </c>
      <c r="E331" s="150" t="s">
        <v>876</v>
      </c>
      <c r="F331" s="151">
        <v>1401</v>
      </c>
      <c r="G331" s="152">
        <v>231645</v>
      </c>
      <c r="H331" s="153">
        <v>0</v>
      </c>
      <c r="I331" s="154">
        <v>0</v>
      </c>
      <c r="J331" s="151">
        <v>231645</v>
      </c>
      <c r="K331" s="151">
        <v>383610</v>
      </c>
      <c r="L331" s="151">
        <v>615255</v>
      </c>
      <c r="M331" s="155">
        <v>0.37650242582343907</v>
      </c>
      <c r="N331" s="151">
        <v>165.3426124197002</v>
      </c>
      <c r="O331" s="151">
        <v>273.81156316916486</v>
      </c>
      <c r="P331" s="151">
        <v>439.15417558886509</v>
      </c>
    </row>
    <row r="332" spans="1:16" x14ac:dyDescent="0.25">
      <c r="A332" s="149" t="s">
        <v>487</v>
      </c>
      <c r="B332" s="149" t="s">
        <v>852</v>
      </c>
      <c r="C332" s="149" t="s">
        <v>537</v>
      </c>
      <c r="D332" s="149" t="s">
        <v>42</v>
      </c>
      <c r="E332" s="150" t="s">
        <v>877</v>
      </c>
      <c r="F332" s="151">
        <v>1077</v>
      </c>
      <c r="G332" s="152">
        <v>220626</v>
      </c>
      <c r="H332" s="153">
        <v>1150</v>
      </c>
      <c r="I332" s="154">
        <v>0</v>
      </c>
      <c r="J332" s="151">
        <v>221776</v>
      </c>
      <c r="K332" s="151">
        <v>414887</v>
      </c>
      <c r="L332" s="151">
        <v>636663</v>
      </c>
      <c r="M332" s="155">
        <v>0.34834127316963603</v>
      </c>
      <c r="N332" s="151">
        <v>205.9201485608171</v>
      </c>
      <c r="O332" s="151">
        <v>385.22469823584032</v>
      </c>
      <c r="P332" s="151">
        <v>591.14484679665736</v>
      </c>
    </row>
    <row r="333" spans="1:16" x14ac:dyDescent="0.25">
      <c r="A333" s="149" t="s">
        <v>487</v>
      </c>
      <c r="B333" s="149" t="s">
        <v>852</v>
      </c>
      <c r="C333" s="149" t="s">
        <v>523</v>
      </c>
      <c r="D333" s="149" t="s">
        <v>42</v>
      </c>
      <c r="E333" s="150" t="s">
        <v>878</v>
      </c>
      <c r="F333" s="151">
        <v>10122</v>
      </c>
      <c r="G333" s="152">
        <v>3816032</v>
      </c>
      <c r="H333" s="153">
        <v>0</v>
      </c>
      <c r="I333" s="154">
        <v>0</v>
      </c>
      <c r="J333" s="151">
        <v>3816032</v>
      </c>
      <c r="K333" s="151">
        <v>1288750</v>
      </c>
      <c r="L333" s="151">
        <v>5104782</v>
      </c>
      <c r="M333" s="155">
        <v>0.74754063934561754</v>
      </c>
      <c r="N333" s="151">
        <v>377.00375419877497</v>
      </c>
      <c r="O333" s="151">
        <v>127.32167555819008</v>
      </c>
      <c r="P333" s="151">
        <v>504.32542975696504</v>
      </c>
    </row>
    <row r="334" spans="1:16" s="162" customFormat="1" x14ac:dyDescent="0.25">
      <c r="A334" s="217" t="s">
        <v>879</v>
      </c>
      <c r="B334" s="218"/>
      <c r="C334" s="218"/>
      <c r="D334" s="218"/>
      <c r="E334" s="219"/>
      <c r="F334" s="156">
        <v>4482977</v>
      </c>
      <c r="G334" s="157">
        <v>2326087823</v>
      </c>
      <c r="H334" s="158">
        <v>94606</v>
      </c>
      <c r="I334" s="159">
        <v>25498500</v>
      </c>
      <c r="J334" s="156">
        <v>2351680929</v>
      </c>
      <c r="K334" s="156">
        <v>625624250</v>
      </c>
      <c r="L334" s="156">
        <v>2977305179</v>
      </c>
      <c r="M334" s="160">
        <v>0.78986895451203598</v>
      </c>
      <c r="N334" s="161">
        <v>524.58019057425452</v>
      </c>
      <c r="O334" s="161">
        <v>139.55553419078439</v>
      </c>
      <c r="P334" s="161">
        <v>664.13572476503896</v>
      </c>
    </row>
  </sheetData>
  <autoFilter ref="A2:P334" xr:uid="{76E72E4F-F933-4A95-A43E-E40DB64DD8FA}"/>
  <mergeCells count="2">
    <mergeCell ref="A1:P1"/>
    <mergeCell ref="A334:E3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39</vt:i4>
      </vt:variant>
    </vt:vector>
  </HeadingPairs>
  <TitlesOfParts>
    <vt:vector size="45" baseType="lpstr">
      <vt:lpstr>DOMANDA_BANDO</vt:lpstr>
      <vt:lpstr>Quadro_Economico</vt:lpstr>
      <vt:lpstr>Convalide</vt:lpstr>
      <vt:lpstr>controllo_costi</vt:lpstr>
      <vt:lpstr>Elenco Comuni RER</vt:lpstr>
      <vt:lpstr>RER (PG_6240-2025)</vt:lpstr>
      <vt:lpstr>ammontare_complessivo</vt:lpstr>
      <vt:lpstr>DOMANDA_BANDO!Area_stampa</vt:lpstr>
      <vt:lpstr>Quadro_Economico!Area_stampa</vt:lpstr>
      <vt:lpstr>Comune_1</vt:lpstr>
      <vt:lpstr>Comune_2</vt:lpstr>
      <vt:lpstr>Comune_3</vt:lpstr>
      <vt:lpstr>Comune_4</vt:lpstr>
      <vt:lpstr>Comune_5</vt:lpstr>
      <vt:lpstr>Comune_6</vt:lpstr>
      <vt:lpstr>Comune_7</vt:lpstr>
      <vt:lpstr>contr_percentuale</vt:lpstr>
      <vt:lpstr>contr_valore</vt:lpstr>
      <vt:lpstr>contributo_richiedibile</vt:lpstr>
      <vt:lpstr>elegg_totale</vt:lpstr>
      <vt:lpstr>ente_cf</vt:lpstr>
      <vt:lpstr>ente_indirizzo</vt:lpstr>
      <vt:lpstr>ente_pec</vt:lpstr>
      <vt:lpstr>ente_tipologia</vt:lpstr>
      <vt:lpstr>importo_richiedibile</vt:lpstr>
      <vt:lpstr>leg_rap_cf</vt:lpstr>
      <vt:lpstr>leg_rap_cognome</vt:lpstr>
      <vt:lpstr>leg_rap_nome</vt:lpstr>
      <vt:lpstr>leg_rap_ruolo</vt:lpstr>
      <vt:lpstr>popolazione_comuni</vt:lpstr>
      <vt:lpstr>prog_altri_soggetti</vt:lpstr>
      <vt:lpstr>prog_cup</vt:lpstr>
      <vt:lpstr>prog_descrizione</vt:lpstr>
      <vt:lpstr>prog_luogo</vt:lpstr>
      <vt:lpstr>prog_nr_comuni</vt:lpstr>
      <vt:lpstr>prog_periodo</vt:lpstr>
      <vt:lpstr>prog_rifprev</vt:lpstr>
      <vt:lpstr>prog_tipologia</vt:lpstr>
      <vt:lpstr>prog_titolo</vt:lpstr>
      <vt:lpstr>punteggio_nr_comuni</vt:lpstr>
      <vt:lpstr>ref_cognome</vt:lpstr>
      <vt:lpstr>ref_email</vt:lpstr>
      <vt:lpstr>ref_nome</vt:lpstr>
      <vt:lpstr>ref_tel</vt:lpstr>
      <vt:lpstr>Tabella_costi_QE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2025-05-07T10:31:25Z</dcterms:created>
  <dcterms:modified xsi:type="dcterms:W3CDTF">2025-07-28T10:42:23Z</dcterms:modified>
</cp:coreProperties>
</file>