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Rifiuti\Gestione_risorse_finanziarie\FONDO LR 16\Fondo anno 2026\linea_Riuso\modulistica\"/>
    </mc:Choice>
  </mc:AlternateContent>
  <xr:revisionPtr revIDLastSave="0" documentId="13_ncr:1_{6B9E5FF3-F669-47BE-AABB-57F44425CEC3}" xr6:coauthVersionLast="47" xr6:coauthVersionMax="47" xr10:uidLastSave="{00000000-0000-0000-0000-000000000000}"/>
  <bookViews>
    <workbookView xWindow="-120" yWindow="-120" windowWidth="20730" windowHeight="11040" tabRatio="500" xr2:uid="{00000000-000D-0000-FFFF-FFFF00000000}"/>
  </bookViews>
  <sheets>
    <sheet name="DOMANDA_BANDO" sheetId="1" r:id="rId1"/>
    <sheet name="Quadro_Economico" sheetId="2" r:id="rId2"/>
    <sheet name="CONVALIDE" sheetId="3" state="hidden" r:id="rId3"/>
    <sheet name="Calcolo punteggio" sheetId="4" state="hidden" r:id="rId4"/>
    <sheet name="MASSIMALI" sheetId="5" state="hidden" r:id="rId5"/>
    <sheet name="Elenco Comuni RER" sheetId="6" state="hidden" r:id="rId6"/>
    <sheet name="Elenco Unioni RER" sheetId="7" state="hidden" r:id="rId7"/>
  </sheets>
  <definedNames>
    <definedName name="_Hlk4066889" localSheetId="0">DOMANDA_BANDO!$B$3</definedName>
    <definedName name="_Hlk4066890" localSheetId="0">DOMANDA_BANDO!$B$3</definedName>
    <definedName name="ammontare_complessivo">DOMANDA_BANDO!$D$65</definedName>
    <definedName name="_xlnm.Print_Area" localSheetId="0">DOMANDA_BANDO!$A$1:$M$100</definedName>
    <definedName name="_xlnm.Print_Area" localSheetId="1">Quadro_Economico!$B$1:$E$31</definedName>
    <definedName name="BeniUsati_List">CONVALIDE!$B$37:$B$39</definedName>
    <definedName name="Comune_1">DOMANDA_BANDO!$C$10</definedName>
    <definedName name="Comune_2">DOMANDA_BANDO!$C$27</definedName>
    <definedName name="Comune_3">DOMANDA_BANDO!$C$28</definedName>
    <definedName name="Comune_4">DOMANDA_BANDO!$C$29</definedName>
    <definedName name="Comune_5">DOMANDA_BANDO!$C$30</definedName>
    <definedName name="Comune_6">DOMANDA_BANDO!$C$31</definedName>
    <definedName name="Comune_7">DOMANDA_BANDO!$C$32</definedName>
    <definedName name="Costi_eleggibili">DOMANDA_BANDO!$F$66</definedName>
    <definedName name="costi_non_amm">DOMANDA_BANDO!$G$61</definedName>
    <definedName name="elegg_tot_4.1">DOMANDA_BANDO!$F$66</definedName>
    <definedName name="Elenco_Comuni_Riuso">'Elenco Comuni RER'!$A$2:$A$331</definedName>
    <definedName name="Elenco_Dinamico_Riuso">IF(DOMANDA_BANDO!$C$9="Unione di Comuni della Regione Emilia-Romagna",Elenco_Unioni,Elenco_Comuni_Riuso)</definedName>
    <definedName name="Elenco_Unioni">'Elenco Unioni RER'!$K$2:$K$42</definedName>
    <definedName name="ente_cf">DOMANDA_BANDO!$C$11</definedName>
    <definedName name="ente_indirizzo">DOMANDA_BANDO!$C$12</definedName>
    <definedName name="ente_nome">DOMANDA_BANDO!$C$10</definedName>
    <definedName name="ente_pec">DOMANDA_BANDO!$C$13</definedName>
    <definedName name="leg_rap_cf">DOMANDA_BANDO!$C$19</definedName>
    <definedName name="leg_rap_cognome">DOMANDA_BANDO!$C$16</definedName>
    <definedName name="leg_rap_nome">DOMANDA_BANDO!$C$17</definedName>
    <definedName name="leg_rap_ruolo">DOMANDA_BANDO!$C$18</definedName>
    <definedName name="NR_comuni_effettivo">MASSIMALI!$E$12</definedName>
    <definedName name="percentuale_richiesta">DOMANDA_BANDO!$C$47</definedName>
    <definedName name="Popolazione_effettiva">MASSIMALI!$E$13</definedName>
    <definedName name="prog_cup">DOMANDA_BANDO!$C$42</definedName>
    <definedName name="prog_descrizione">DOMANDA_BANDO!$C$45</definedName>
    <definedName name="prog_luogo">DOMANDA_BANDO!$C$46</definedName>
    <definedName name="prog_periodo">DOMANDA_BANDO!$C$47</definedName>
    <definedName name="ref_cognome">DOMANDA_BANDO!$C$22</definedName>
    <definedName name="ref_email">DOMANDA_BANDO!$C$25</definedName>
    <definedName name="ref_nome">DOMANDA_BANDO!$C$23</definedName>
    <definedName name="ref_tel">DOMANDA_BANDO!$C$24</definedName>
    <definedName name="SiNo_List">CONVALIDE!$B$34:$B$35</definedName>
    <definedName name="Tipologia_Progetto_List">MASSIMALI!$B$27:$B$29</definedName>
    <definedName name="Tipologia_Richiedente_List">CONVALIDE!$B$17:$B$19</definedName>
    <definedName name="TipologiaCosto_List">CONVALIDE!$B$3:$B$13</definedName>
    <definedName name="Ubicazione_List">'Calcolo punteggio'!$B$7:$B$9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266" i="7" l="1"/>
  <c r="G265" i="7"/>
  <c r="G264" i="7"/>
  <c r="G263" i="7"/>
  <c r="G262" i="7"/>
  <c r="G261" i="7"/>
  <c r="G260" i="7"/>
  <c r="G259" i="7"/>
  <c r="G258" i="7"/>
  <c r="G257" i="7"/>
  <c r="G256" i="7"/>
  <c r="G255" i="7"/>
  <c r="G254" i="7"/>
  <c r="G253" i="7"/>
  <c r="G252" i="7"/>
  <c r="G251" i="7"/>
  <c r="G250" i="7"/>
  <c r="G249" i="7"/>
  <c r="G248" i="7"/>
  <c r="G247" i="7"/>
  <c r="G246" i="7"/>
  <c r="G245" i="7"/>
  <c r="G244" i="7"/>
  <c r="G243" i="7"/>
  <c r="G242" i="7"/>
  <c r="G241" i="7"/>
  <c r="G240" i="7"/>
  <c r="G239" i="7"/>
  <c r="G238" i="7"/>
  <c r="G237" i="7"/>
  <c r="G236" i="7"/>
  <c r="G235" i="7"/>
  <c r="G234" i="7"/>
  <c r="G233" i="7"/>
  <c r="G232" i="7"/>
  <c r="G231" i="7"/>
  <c r="G230" i="7"/>
  <c r="G229" i="7"/>
  <c r="G228" i="7"/>
  <c r="G227" i="7"/>
  <c r="G226" i="7"/>
  <c r="G225" i="7"/>
  <c r="G224" i="7"/>
  <c r="G223" i="7"/>
  <c r="G222" i="7"/>
  <c r="G221" i="7"/>
  <c r="G220" i="7"/>
  <c r="G219" i="7"/>
  <c r="G218" i="7"/>
  <c r="G217" i="7"/>
  <c r="G216" i="7"/>
  <c r="G215" i="7"/>
  <c r="G214" i="7"/>
  <c r="G213" i="7"/>
  <c r="G212" i="7"/>
  <c r="G211" i="7"/>
  <c r="G210" i="7"/>
  <c r="G209" i="7"/>
  <c r="G208" i="7"/>
  <c r="G207" i="7"/>
  <c r="G206" i="7"/>
  <c r="G205" i="7"/>
  <c r="G204" i="7"/>
  <c r="G203" i="7"/>
  <c r="G202" i="7"/>
  <c r="G201" i="7"/>
  <c r="G200" i="7"/>
  <c r="G199" i="7"/>
  <c r="G198" i="7"/>
  <c r="G197" i="7"/>
  <c r="G196" i="7"/>
  <c r="G195" i="7"/>
  <c r="G194" i="7"/>
  <c r="G193" i="7"/>
  <c r="G192" i="7"/>
  <c r="G191" i="7"/>
  <c r="G190" i="7"/>
  <c r="G189" i="7"/>
  <c r="G188" i="7"/>
  <c r="G187" i="7"/>
  <c r="G186" i="7"/>
  <c r="G185" i="7"/>
  <c r="G184" i="7"/>
  <c r="G183" i="7"/>
  <c r="G182" i="7"/>
  <c r="G181" i="7"/>
  <c r="G180" i="7"/>
  <c r="G179" i="7"/>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G7" i="7"/>
  <c r="G6" i="7"/>
  <c r="G5" i="7"/>
  <c r="G4" i="7"/>
  <c r="G3" i="7"/>
  <c r="G2" i="7"/>
  <c r="C16" i="4"/>
  <c r="C15" i="4"/>
  <c r="C13" i="4"/>
  <c r="C12" i="4"/>
  <c r="C31" i="3"/>
  <c r="C30" i="3"/>
  <c r="C29" i="3"/>
  <c r="C25" i="3"/>
  <c r="D60" i="1" s="1"/>
  <c r="C23" i="3"/>
  <c r="C22" i="3"/>
  <c r="C24" i="3" s="1"/>
  <c r="C21" i="3"/>
  <c r="C32" i="3" s="1"/>
  <c r="E28" i="2"/>
  <c r="E27" i="2"/>
  <c r="E26" i="2"/>
  <c r="E25" i="2"/>
  <c r="E24" i="2"/>
  <c r="E23" i="2"/>
  <c r="E22" i="2"/>
  <c r="E21" i="2"/>
  <c r="E20" i="2"/>
  <c r="E19" i="2"/>
  <c r="E18" i="2"/>
  <c r="E17" i="2"/>
  <c r="E16" i="2"/>
  <c r="D64" i="1"/>
  <c r="D63" i="1"/>
  <c r="D62" i="1"/>
  <c r="F59" i="1"/>
  <c r="D59" i="1"/>
  <c r="F51" i="1"/>
  <c r="F50" i="1"/>
  <c r="F49" i="1"/>
  <c r="F47" i="1"/>
  <c r="F46" i="1"/>
  <c r="F45" i="1"/>
  <c r="C44" i="1" a="1"/>
  <c r="C44" i="1" s="1"/>
  <c r="C43" i="1" a="1"/>
  <c r="C43" i="1" s="1"/>
  <c r="F42" i="1"/>
  <c r="F41" i="1"/>
  <c r="E36" i="1"/>
  <c r="C36" i="1"/>
  <c r="F32" i="1"/>
  <c r="F31" i="1"/>
  <c r="F30" i="1"/>
  <c r="F29" i="1"/>
  <c r="F28" i="1"/>
  <c r="F27" i="1"/>
  <c r="B15" i="5" s="1"/>
  <c r="F25" i="1"/>
  <c r="M24" i="1" a="1"/>
  <c r="M24" i="1" s="1"/>
  <c r="F24" i="1"/>
  <c r="M23" i="1" a="1"/>
  <c r="M23" i="1" s="1"/>
  <c r="F23" i="1"/>
  <c r="M22" i="1" a="1"/>
  <c r="M22" i="1" s="1"/>
  <c r="F22" i="1"/>
  <c r="M21" i="1" a="1"/>
  <c r="M21" i="1" s="1"/>
  <c r="M20" i="1" a="1"/>
  <c r="M20" i="1"/>
  <c r="L20" i="1" s="1"/>
  <c r="M19" i="1" a="1"/>
  <c r="M19" i="1" s="1"/>
  <c r="F19" i="1"/>
  <c r="M18" i="1" a="1"/>
  <c r="M18" i="1" s="1"/>
  <c r="F18" i="1"/>
  <c r="M17" i="1" a="1"/>
  <c r="M17" i="1" s="1"/>
  <c r="F17" i="1"/>
  <c r="M16" i="1" a="1"/>
  <c r="M16" i="1"/>
  <c r="K16" i="1" s="1"/>
  <c r="L16" i="1"/>
  <c r="I16" i="1"/>
  <c r="F16" i="1"/>
  <c r="M15" i="1" a="1"/>
  <c r="M15" i="1" s="1"/>
  <c r="M14" i="1" a="1"/>
  <c r="M14" i="1"/>
  <c r="L14" i="1" s="1"/>
  <c r="M13" i="1" a="1"/>
  <c r="M13" i="1" s="1"/>
  <c r="F13" i="1"/>
  <c r="M12" i="1" a="1"/>
  <c r="M12" i="1" s="1"/>
  <c r="F12" i="1"/>
  <c r="M11" i="1" a="1"/>
  <c r="M11" i="1" s="1"/>
  <c r="F11" i="1"/>
  <c r="M10" i="1" a="1"/>
  <c r="M10" i="1" s="1"/>
  <c r="F10" i="1"/>
  <c r="F9" i="1"/>
  <c r="B35" i="5" l="1"/>
  <c r="C35" i="5" s="1"/>
  <c r="C15" i="5"/>
  <c r="K13" i="1"/>
  <c r="I13" i="1"/>
  <c r="L13" i="1"/>
  <c r="L21" i="1"/>
  <c r="K21" i="1"/>
  <c r="I21" i="1"/>
  <c r="L10" i="1"/>
  <c r="I10" i="1"/>
  <c r="K10" i="1"/>
  <c r="L17" i="1"/>
  <c r="K17" i="1"/>
  <c r="I17" i="1"/>
  <c r="L18" i="1"/>
  <c r="K18" i="1"/>
  <c r="I18" i="1"/>
  <c r="I22" i="1"/>
  <c r="L22" i="1"/>
  <c r="K22" i="1"/>
  <c r="L11" i="1"/>
  <c r="K11" i="1"/>
  <c r="I11" i="1"/>
  <c r="L23" i="1"/>
  <c r="K23" i="1"/>
  <c r="I23" i="1"/>
  <c r="L12" i="1"/>
  <c r="K12" i="1"/>
  <c r="I12" i="1"/>
  <c r="I19" i="1"/>
  <c r="L19" i="1"/>
  <c r="K19" i="1"/>
  <c r="C28" i="3"/>
  <c r="F64" i="1" s="1"/>
  <c r="C27" i="3"/>
  <c r="F63" i="1" s="1"/>
  <c r="C26" i="3"/>
  <c r="F62" i="1" s="1"/>
  <c r="D61" i="1"/>
  <c r="F61" i="1" s="1"/>
  <c r="L24" i="1"/>
  <c r="K24" i="1"/>
  <c r="I24" i="1"/>
  <c r="L15" i="1"/>
  <c r="K15" i="1"/>
  <c r="I15" i="1"/>
  <c r="F60" i="1"/>
  <c r="B28" i="4"/>
  <c r="C28" i="4" s="1"/>
  <c r="B16" i="5"/>
  <c r="I14" i="1"/>
  <c r="B25" i="4"/>
  <c r="C25" i="4" s="1"/>
  <c r="B29" i="4"/>
  <c r="C29" i="4" s="1"/>
  <c r="B13" i="5"/>
  <c r="B17" i="5"/>
  <c r="K14" i="1"/>
  <c r="I20" i="1"/>
  <c r="B26" i="4"/>
  <c r="C26" i="4" s="1"/>
  <c r="B30" i="4"/>
  <c r="C30" i="4" s="1"/>
  <c r="B14" i="5"/>
  <c r="B18" i="5"/>
  <c r="K20" i="1"/>
  <c r="B27" i="4"/>
  <c r="C27" i="4" s="1"/>
  <c r="B31" i="4"/>
  <c r="C31" i="4" s="1"/>
  <c r="B12" i="5"/>
  <c r="C32" i="4" l="1"/>
  <c r="C48" i="1" s="1"/>
  <c r="F48" i="1" s="1"/>
  <c r="C13" i="5"/>
  <c r="B33" i="5"/>
  <c r="C33" i="5" s="1"/>
  <c r="C14" i="5"/>
  <c r="B34" i="5"/>
  <c r="C34" i="5" s="1"/>
  <c r="B32" i="5"/>
  <c r="C32" i="5" s="1"/>
  <c r="B19" i="5" a="1"/>
  <c r="B19" i="5" s="1"/>
  <c r="E12" i="5" s="1"/>
  <c r="C12" i="5"/>
  <c r="C16" i="5"/>
  <c r="B36" i="5"/>
  <c r="C36" i="5" s="1"/>
  <c r="F66" i="1"/>
  <c r="C18" i="5"/>
  <c r="B38" i="5"/>
  <c r="C38" i="5" s="1"/>
  <c r="C17" i="5"/>
  <c r="B37" i="5"/>
  <c r="C37" i="5" s="1"/>
  <c r="D65" i="1"/>
  <c r="C14" i="4" l="1"/>
  <c r="C17" i="4" s="1"/>
  <c r="B22" i="5"/>
  <c r="C22" i="5" s="1"/>
  <c r="F67" i="1"/>
  <c r="F68" i="1" s="1"/>
  <c r="C19" i="5"/>
  <c r="E13" i="5" s="1"/>
  <c r="C24" i="5" s="1"/>
  <c r="C27" i="5" s="1"/>
  <c r="C29" i="5" s="1"/>
  <c r="C39" i="5"/>
  <c r="C35" i="1" s="1"/>
  <c r="E35" i="1" s="1"/>
  <c r="F70" i="1" l="1"/>
  <c r="G68" i="1"/>
  <c r="C28" i="5"/>
  <c r="D9" i="5"/>
  <c r="E9" i="5" s="1"/>
  <c r="D8" i="5"/>
  <c r="E8" i="5" s="1"/>
  <c r="D7" i="5"/>
  <c r="E7" i="5" s="1"/>
</calcChain>
</file>

<file path=xl/sharedStrings.xml><?xml version="1.0" encoding="utf-8"?>
<sst xmlns="http://schemas.openxmlformats.org/spreadsheetml/2006/main" count="2820" uniqueCount="837">
  <si>
    <t>DOMANDA DI CONTRIBUTO PER LA REALIZZAZIONE DI CENTRI COMUNALI DEL RIUSO                                                                 (aggiornamento alla Determina ATERSIR n. 197/2025)</t>
  </si>
  <si>
    <t>ATTENZIONE: OCCORRE COMPILARE SOLO LE CELLE CON SFONDO GIALLO (le altre sono bloccate e/o compilate in automatico)</t>
  </si>
  <si>
    <t>ENTE RICHIEDENTE / Capofila dell'Unione</t>
  </si>
  <si>
    <t>COMUNI APPARTENENTI ALL'UNIONE SELEZIONATA</t>
  </si>
  <si>
    <t>Tipologia richiedente (art. 2)</t>
  </si>
  <si>
    <t>in caso di progetto pluricomunale riportare il nominativo dell'Ente capofila ed elencare di seguito tutti i restanti comuni coinvolti. In caso di UNIONE: alla voce Tipologia richiedente selezionare "Unione di Comuni della Regione Emilia-Romagna", quindi alla voce DENOMINAZIONE selezionare il nome dell'Unione; i comuni membri vengono riportati automaticamente a fianco (colonna I). Indicare in colonna J, per ciascun comune, se rientra nel BACINO DI UTENZA del Centro del Riuso oggetto della domanda: solo i comuni indicati con "Si" concorrono al calcolo del massimale (art. 3) e del punteggio intercomunale (art. 7). In caso di ASSOCIAZIONE: indicare in DENOMINAZIONE il Comune capofila ed elencare gli altri comuni partecipanti nelle righe sottostanti da 25 a 30)</t>
  </si>
  <si>
    <t>Comune membro</t>
  </si>
  <si>
    <t>Fa parte del bacino di utenza del Centro del Riuso? (compilare Si/No)</t>
  </si>
  <si>
    <t>Abitanti comune</t>
  </si>
  <si>
    <t>#PlasticFreER comune - verifica</t>
  </si>
  <si>
    <t>DENOMINAZIONE (per le Unioni: denominazione dell'Unione)</t>
  </si>
  <si>
    <t>CODICE FISCALE/ P.IVA</t>
  </si>
  <si>
    <t>INDIRIZZO</t>
  </si>
  <si>
    <t>PEC</t>
  </si>
  <si>
    <t>LEGALE RAPPRESENTANTE</t>
  </si>
  <si>
    <t>NOME</t>
  </si>
  <si>
    <t>COGNOME</t>
  </si>
  <si>
    <t>RUOLO</t>
  </si>
  <si>
    <t>C.F.</t>
  </si>
  <si>
    <t>REFERENTE PROGETTO</t>
  </si>
  <si>
    <t>TELEFONO</t>
  </si>
  <si>
    <t>E-MAIL</t>
  </si>
  <si>
    <t>EVENTUALI ALTRI COMUNI PARTECIPANTI AL PROGETTO (anche se in Associazione e/o unione)</t>
  </si>
  <si>
    <t>Qualora le righe per l'inserimento dei comuni  non siano sufficienti occorre chiedere ad Atersir un modulo modificato (richiesta a fondolr16@atersir.it)</t>
  </si>
  <si>
    <t>controllo Art. 2 Bando "Costituisce prerequisito per la partecipazione al bando l’avere messo in atto una o più azioni per la riduzione dei prodotti in plastica monouso" c.d. adesione al punto 12 della strategia #Plastic-FreER di cui alla D.G.R. n. 2000 del 11/11/2019 della RER</t>
  </si>
  <si>
    <t>controllo #PlasticFreER per Unione di Comuni (automatico, valuta solo i comuni indicati come bacino di utenza in colonna J)</t>
  </si>
  <si>
    <t>IL SOTTOSCRITTO CHIEDE DI PARTECIPARE AL BANDO PRESENTANDO IL PROGETTO</t>
  </si>
  <si>
    <t xml:space="preserve"> </t>
  </si>
  <si>
    <t>CUP</t>
  </si>
  <si>
    <t>TIPOLOGIA PROGETTO (art.2)</t>
  </si>
  <si>
    <t>CONTRIBUTO MINIMO (art.3)</t>
  </si>
  <si>
    <t>Contributo Massimo (art. 3)</t>
  </si>
  <si>
    <t>si aggiorna inserendo tutti i comuni partecipanti</t>
  </si>
  <si>
    <t>DESCRIZIONE SINTETICA DELL'INIZIATIVA (max 1.000 caratteri)</t>
  </si>
  <si>
    <t>LUOGO/LUOGHI DI SVOLGIMENTO             (riportare indicazioni toponomastiche e catastali del lotto di intervento)</t>
  </si>
  <si>
    <t>Percentuale di finanziamento richiesto (art. 3 e 7) MAX 80%</t>
  </si>
  <si>
    <t xml:space="preserve">Utilizzo intercomunale del centro              (art. 7 del Bando)                                                             il valore utilizzato per l'assegnazione del punteggio corrisponde al numero dei comuni richiedenti </t>
  </si>
  <si>
    <t>Ubicazione del centro del riuso rispetto ad un Centro di Raccolta rifiuti  (art. 7)             Indicare se è presente un CdR nel comune e la relativa distanza dal Centro di Riuso in oggetto</t>
  </si>
  <si>
    <t>E' previsto l'inserimento lavorativo di disoccupati, disabili o persone svantaggiate (art. 7) possibili risposte: Sì / No</t>
  </si>
  <si>
    <t>Tipologie di beni usati gestiti (art. 7)              possibili risposte:                                                                                                da 1 a 3                                                                                                    da 4 a 6                                                                                             maggiore di 6</t>
  </si>
  <si>
    <t>QUADRO ECONOMICO DI SINTESI (tabella che si autocompila, per procedere occorre compilare il dettaglio dei costi nel foglio "Quadro_Economico")</t>
  </si>
  <si>
    <t>QUADRO ECONOMICO PROGETTI PER LA REALIZZAZIONE DI NUOVI CENTRI DEL RIUSO O AMPLIAMENTI DI CENTRI ESISTENTI</t>
  </si>
  <si>
    <t>ELEGGIBILITA' AI FINI DEL CONTRIBUTO</t>
  </si>
  <si>
    <t>COSTI DEL PROGETTO DETTAGLIATI PER TIPOLOGIA (art. 4)</t>
  </si>
  <si>
    <t>COSTO PREVISTO (€)</t>
  </si>
  <si>
    <t>Condizioni per l'eleggibilità</t>
  </si>
  <si>
    <t>IMPORTO ELEGGIBILE</t>
  </si>
  <si>
    <t>costi NON AMMISSIBILI a contributo</t>
  </si>
  <si>
    <t>costi AMMISSIBILI PIENAMENTE (per interventi di Adeguamento di Centro del Riuso esistente alle linee guida regionali + IVA qualora costo non recuperabile)</t>
  </si>
  <si>
    <t>costi AMMISSIBILI PIENAMENTE (per interventi di Nuova costruzione o Ampliamento di Centro del Riuso + IVA (qualora costo non recuperabile)</t>
  </si>
  <si>
    <t>Spese tecniche + IVA (qualora costo non recuperabile)</t>
  </si>
  <si>
    <t>max 20% dei Costi esecuzione/allestimento</t>
  </si>
  <si>
    <t>Spese di promozione ed informazione alla cittadinanza + IVA (qualora costo non recuperabile)</t>
  </si>
  <si>
    <t>max 5% dei Costi esecuzione/allestimento</t>
  </si>
  <si>
    <t>costi per l’acquisizione delle aree + IVA (qualora costo non recuperabile)</t>
  </si>
  <si>
    <t>Ammontare previsto dei costi complessivi di intervento</t>
  </si>
  <si>
    <t>Totale costi eleggibili a contributo</t>
  </si>
  <si>
    <t>Contributo Massimo</t>
  </si>
  <si>
    <t>Contributo richiesto (Contr. Massimo x percentuale richiesta)</t>
  </si>
  <si>
    <t>Importo a carico del Comune</t>
  </si>
  <si>
    <t>DICHIARA L'IMPEGNO DELL'ENTE RAPPRESENTATO AL RISPETTO DEGLI OBBLIGHI (ART.12 DEL BANDO), IN PARTICOLARE DICHIARA CHE:</t>
  </si>
  <si>
    <t>- la conclusione delle attività avverrà entro i termini stabiliti;</t>
  </si>
  <si>
    <t>- gli interventi realizzati sono conformi a quelli definiti nella domanda;</t>
  </si>
  <si>
    <t>- in caso di alienazione o variazione della destinazione d'uso delle opere assistite dal contributo, entro 10 anni dal termine dei lavori, si procederà alla restituzione del contributo percepito e dei relativi interessi legali;</t>
  </si>
  <si>
    <t>- verrà assicurata la copertura finanziaria per la parte di spese non coperte da contributo;</t>
  </si>
  <si>
    <t xml:space="preserve">- verrà citata la Regione Emilia-Romagna e ATERSIR quali enti sostenitori e finanziatori tramite la dicitura “con il contributo di ATERSIR e Regione Emilia-Romagna – Fondo d’Ambito Ex L.R.16/2015” </t>
  </si>
  <si>
    <t>- darà immediata comunicazione ad ATERSIR qualora il richiedente intenda rinunciare al contributo concesso e/o alla realizzazione del progetto;</t>
  </si>
  <si>
    <t>- restituirà l’importo percepito, nelle forme previste dal Bando, nel caso di revoca del contributo già liquidato;</t>
  </si>
  <si>
    <t>- che il progetto presentato è conforme alla pianificazione di settore, agli strumenti urbanistici vigenti o adottati, e alle normative vigenti in materia di tutela della salute dell’uomo e dell’ambiente e di sicurezza sul lavoro</t>
  </si>
  <si>
    <t>ALLEGA ALLA PRESENTE:</t>
  </si>
  <si>
    <t>Documentazione obbligatoria per NUOVI/AMPLIAMENTI volumetrici di Centri del Riuso:</t>
  </si>
  <si>
    <t>- Progetto di fattibilità tecnico economica, con l’indicazione delle eventuali autorizzazioni, nullaosta o pareri necessari alla realizzazione dell’opera</t>
  </si>
  <si>
    <t>- Relazione tecnica (max 5 pagine) descrittiva delle opere da realizzare e delle modalità di gestione previste</t>
  </si>
  <si>
    <t>- Elaborati grafici comprendenti: l'inquadramento territoriale (con rappresentata la distanza da Centri di Raccolta dei rifiuti); tavola sinottica che evidenzi gli interventi strutturali; layout funzionale del centro</t>
  </si>
  <si>
    <t>- Cronoprogramma conforme alle tempistiche indicate all’articolo 10 del Bando</t>
  </si>
  <si>
    <t>- Atto di approvazione del progetto, contenente l’impegno all'assunzione in proprio degli oneri non coperti da contributo</t>
  </si>
  <si>
    <t>Documentazione eventuale:</t>
  </si>
  <si>
    <t>- protocollo di intesa, accordo, convenzione o altro atto negoziale, sottoscritto da tutti i partner di progetto che attestino il mandato di rappresentanza al capofila (in caso di progetto pluricomunale)</t>
  </si>
  <si>
    <t>- Eventuale altri atti o documenti descrittivi dell'iniziativa, elencati di seguito:</t>
  </si>
  <si>
    <t>AUTORIZZA l’amministrazione concedente al trattamento e all’elaborazione dei dati forniti con la presente dichiarazione, per finalità gestionali e statistiche, anche mediante l’ausilio di mezzi elettronici o automatizzati, nel rispetto della sicurezza e della riservatezza e ai sensi dell’articolo 38 del citato DPR n. 445/2000, ai sensi degli art. 13 e 23 del decreto legislativo 30 giugno 2003, n. 196 (Codice in materia di protezione di dati personali) e successive modifiche ed integrazioni e del Regolamento UE 2016/679, come previsto all’art. 11 del bando.</t>
  </si>
  <si>
    <t>LUOGO</t>
  </si>
  <si>
    <t>DATA</t>
  </si>
  <si>
    <t>Firmato digitalmente secondo le normative vigenti</t>
  </si>
  <si>
    <t>QUADRO ECONOMICO</t>
  </si>
  <si>
    <t>NOTE PER LA COMPILAZIONE:</t>
  </si>
  <si>
    <t>Sono compilabili solo le celle con sfondo giallo:</t>
  </si>
  <si>
    <t>Occorre indicare tutte le attività previste dal progetto, ed i costi relativi, con il maggior dettaglio possibile</t>
  </si>
  <si>
    <t>Qualora le righe della tabella non siano sufficienti occorre chiedere ad Atersir un modulo modificato (richiesta a fondolr16@atersir.it)</t>
  </si>
  <si>
    <t xml:space="preserve">Ad ogni attività occorre attribuire una tipologia di costo ai fini di eleggibilità a contributo, tra quelle previste all'art. 4 del bando (vd. le opzioni della tabella a fianco) </t>
  </si>
  <si>
    <t>La compilazione con il dettaglio delle attività prevista produce in automatico la compilazione del quadro economico di sintesi presente nel foglio "DOMANDA BANDO"</t>
  </si>
  <si>
    <t xml:space="preserve">L'indicazione delle attività deve essere riscontrabile nella relazione economica </t>
  </si>
  <si>
    <t>COSTI DI PROGETTO PER LA REALIZZAZIONE DI NUOVI CENTRI DEL RIUSO O AMPLIAMENTO E ADEGUAMENTO ALLE LINEE GUIDA (ATTENZIONE: per interventi di sola manutenzione/adeguamento del Centro del riuso esistente alle linee guida regionali inserire tutte le voci di spesa nella tipologia di costo  chiamata "costi per interventi di adeguamento del Centro del riuso esistente alle linee guida regionali")</t>
  </si>
  <si>
    <t>VOCE DI SPESA (descrizione di dettaglio obbligatoria)</t>
  </si>
  <si>
    <t>COSTO (€)*</t>
  </si>
  <si>
    <t>TIPOLOGIA COSTO</t>
  </si>
  <si>
    <t>Colonna1</t>
  </si>
  <si>
    <t>eventuali costi inseriti senza scelta della tipologia dal menu a tendina non vengono valorizzati nel foglio Domanda_Bando</t>
  </si>
  <si>
    <t>TIPOLOGIA DI COSTO CENTRI RACCOLTA / STAZIONI TRASFERENZA E LOGISTICHE</t>
  </si>
  <si>
    <t>costi di esecuzione/allestimento</t>
  </si>
  <si>
    <t>spese tecniche (max 20% dei costi di esecuzione/allestimento)</t>
  </si>
  <si>
    <t>spese di promozione ed informazione alla cittadinanza (max 5% dei costi di esecuzione/allestimento)</t>
  </si>
  <si>
    <t>costi per l’acquisizione delle aree (max 20% dei costi di esecuzione/allestimento)</t>
  </si>
  <si>
    <t>costi per interventi di adeguamento del Centro del riuso esistente alle linee guida regionali</t>
  </si>
  <si>
    <t>IVA1 sui costi di esecuzione/allestimento (solo se non recuperabile per il richiedente)</t>
  </si>
  <si>
    <t>IVA spese tecniche (solo se non recuperabile per il richiedente)</t>
  </si>
  <si>
    <t>IVA spese promozione (solo se non recuperabile per il richiedente)</t>
  </si>
  <si>
    <t>IVA per costi di acquisizione delle aree</t>
  </si>
  <si>
    <t>IVA per costi di adeguamento del CdR esistente alle linee guida regionali</t>
  </si>
  <si>
    <t>Spese non Ammissibili (IVA se recuperabile, ecc…)</t>
  </si>
  <si>
    <t>TIPOLOGIA DI RICHIEDENTE</t>
  </si>
  <si>
    <t>Comune della Regione Emilia-Romagna</t>
  </si>
  <si>
    <t>Unione di Comuni della Regione Emilia-Romagna</t>
  </si>
  <si>
    <t>Associazione di Comuni della Regione Emilia-Romagna</t>
  </si>
  <si>
    <t>VERIFICA DEI COSTI DEL QUADRO ECONOMICO</t>
  </si>
  <si>
    <t>SPESE AMMISSIBILI (art. 4)</t>
  </si>
  <si>
    <t>spese non ammissibili</t>
  </si>
  <si>
    <t>totale costi di esecuzione/allestimento</t>
  </si>
  <si>
    <t>Somma (B36:B37)</t>
  </si>
  <si>
    <t>totale costi per interventi di adeguamento del Centro del riuso esistente alle linee guida regionali (IVA INCLUSA)</t>
  </si>
  <si>
    <t>tetto spese tecniche (20% C38)</t>
  </si>
  <si>
    <t>tetto spese di promozione ed informazione alla cittadinanza (5% C38)</t>
  </si>
  <si>
    <t>tetto costi per l’acquisizione delle aree di intervento (20% C38)</t>
  </si>
  <si>
    <t>totale spese tecniche reali (IVA inclusa)</t>
  </si>
  <si>
    <t>totale spese promozione reali (IVA inclusa)</t>
  </si>
  <si>
    <t>totale costi acquisizione aree reali (IVA inclusa)</t>
  </si>
  <si>
    <t>costi totali</t>
  </si>
  <si>
    <t>Sì</t>
  </si>
  <si>
    <t>No</t>
  </si>
  <si>
    <t>da 1 a 3</t>
  </si>
  <si>
    <t>da 4 a 6</t>
  </si>
  <si>
    <t>&gt; 6</t>
  </si>
  <si>
    <t>UTILIZZO INTERCOMUNALE DEL CENTRO</t>
  </si>
  <si>
    <t>punteggio attribuito</t>
  </si>
  <si>
    <t>Sì (almeno 2 comuni partecipanti)</t>
  </si>
  <si>
    <t>Sì (almeno 5 comuni partecipanti)</t>
  </si>
  <si>
    <t>Ubicazione del centro del riuso rispetto ad un Centro di Raccolta rifiuti</t>
  </si>
  <si>
    <t>Non è presente un Centro di Raccolta nel comune oppure se presente è a distanza &gt; 1.000 mt dal Centro del Riuso oggetto della presente richiesta</t>
  </si>
  <si>
    <t>E' presente un Centro di Raccolta ed è collocato a ≤ 1.000 mt dal Centro del Riuso oggetto della richiesta di finanziamento</t>
  </si>
  <si>
    <t>E' presente un Centro di Raccolta nel comune ed ha accesso adiacente al Centro del Riuso oggetto della richiesta di finanziamento</t>
  </si>
  <si>
    <t xml:space="preserve">calcolo punteggio totale </t>
  </si>
  <si>
    <t>punteggio</t>
  </si>
  <si>
    <t>punteggio in conseguenza della percentuale richiesta</t>
  </si>
  <si>
    <t>punteggio assegnato in base all'ubicazione</t>
  </si>
  <si>
    <t>punteggio assegnato in base all'utilizzo intercomunale del centro</t>
  </si>
  <si>
    <t>punteggio assegnato in base all'inserimento lavorativo di disoccupati</t>
  </si>
  <si>
    <t xml:space="preserve">punteggio assegnato in base alla tipologia di beni usati gestiti </t>
  </si>
  <si>
    <t>totale punteggio</t>
  </si>
  <si>
    <t>Tipologie di beni usati gestiti</t>
  </si>
  <si>
    <t>punti</t>
  </si>
  <si>
    <t>conteggio numero partecipanti</t>
  </si>
  <si>
    <t>numero</t>
  </si>
  <si>
    <t>IMPORTI MINIMI PER TIPOLOGIA</t>
  </si>
  <si>
    <t>VALORI</t>
  </si>
  <si>
    <t>Importo minimo progetti Nuovo centro / Ampliamento</t>
  </si>
  <si>
    <t xml:space="preserve">Importo minimo Adeguamento alle linee guida regionali  </t>
  </si>
  <si>
    <t>IMPORTI MASSIMI PER TIPOLOGIA E RESIDENTI (art. 3 BANDO)</t>
  </si>
  <si>
    <t>VALORI base</t>
  </si>
  <si>
    <t>VALORI incr.</t>
  </si>
  <si>
    <t>IMPORTI MASSIMI PER TIPOLOGIA E RESIDENTI CON INCREMENTO</t>
  </si>
  <si>
    <t>bacino popolazione fino a 10.000</t>
  </si>
  <si>
    <t>bacino popolazione fino a 50.000</t>
  </si>
  <si>
    <t>bacino popolazione oltre a 50.000</t>
  </si>
  <si>
    <t>conteggio comuni partecipanti e aggiornamento massimale</t>
  </si>
  <si>
    <t>Abitanti Comune</t>
  </si>
  <si>
    <t>NR comuni partecipanti (effettivo, Unioni: solo bacino di utenza)</t>
  </si>
  <si>
    <t>Popolazione TOT (effettiva, Unioni: solo bacino di utenza)</t>
  </si>
  <si>
    <t>popolazione TOT dei comuni partecipanti</t>
  </si>
  <si>
    <t>NR comuni partecipanti</t>
  </si>
  <si>
    <t>incremento art. 3 Pluricomunali</t>
  </si>
  <si>
    <t>Massimale relativo al progetto presentato</t>
  </si>
  <si>
    <t>TIPOLOGIA DI PROGETTO</t>
  </si>
  <si>
    <t>MASSIMALE</t>
  </si>
  <si>
    <t>Nuovo Centro del Riuso / Ampliamento</t>
  </si>
  <si>
    <t xml:space="preserve">Adeguamento di centri del riuso esistenti alle linee guida regionali </t>
  </si>
  <si>
    <t xml:space="preserve">Ampliamento e contestuale adeguamento di centri del riuso esistenti alle linee guida regionali </t>
  </si>
  <si>
    <t>controllo #PlasticFreER</t>
  </si>
  <si>
    <t>rispetta il requisito</t>
  </si>
  <si>
    <t>controllo se presente almeno un comune che non rispetta il requisito #PlasticFreER</t>
  </si>
  <si>
    <t>Comune</t>
  </si>
  <si>
    <t>Prov</t>
  </si>
  <si>
    <t>Residenti al 31/12/2024</t>
  </si>
  <si>
    <t>E' verificato il requisito #PlasticFreER (aggiornata al 21/4/26)</t>
  </si>
  <si>
    <t>AGAZZANO</t>
  </si>
  <si>
    <t>PC</t>
  </si>
  <si>
    <t>ALBARETO</t>
  </si>
  <si>
    <t>PR</t>
  </si>
  <si>
    <t>Si</t>
  </si>
  <si>
    <t>ALBINEA</t>
  </si>
  <si>
    <t>RE</t>
  </si>
  <si>
    <t>ALFONSINE</t>
  </si>
  <si>
    <t>RA</t>
  </si>
  <si>
    <t>ALSENO</t>
  </si>
  <si>
    <t>ALTA VAL TIDONE</t>
  </si>
  <si>
    <t>ALTO RENO TERME</t>
  </si>
  <si>
    <t>BO</t>
  </si>
  <si>
    <t>ANZOLA DELL'EMILIA</t>
  </si>
  <si>
    <t>ARGELATO</t>
  </si>
  <si>
    <t>ARGENTA</t>
  </si>
  <si>
    <t>FE</t>
  </si>
  <si>
    <t>BAGNACAVALLO</t>
  </si>
  <si>
    <t>BAGNARA DI ROMAGNA</t>
  </si>
  <si>
    <t>BAGNO DI ROMAGNA</t>
  </si>
  <si>
    <t>FC</t>
  </si>
  <si>
    <t>BAGNOLO IN PIANO</t>
  </si>
  <si>
    <t>BAISO</t>
  </si>
  <si>
    <t>BARDI</t>
  </si>
  <si>
    <t>BARICELLA</t>
  </si>
  <si>
    <t>BASTIGLIA</t>
  </si>
  <si>
    <t>MO</t>
  </si>
  <si>
    <t>BEDONIA</t>
  </si>
  <si>
    <t>BELLARIA IGEA MARINA</t>
  </si>
  <si>
    <t>RN</t>
  </si>
  <si>
    <t>BENTIVOGLIO</t>
  </si>
  <si>
    <t>BERCETO</t>
  </si>
  <si>
    <t>BERTINORO</t>
  </si>
  <si>
    <t>BESENZONE</t>
  </si>
  <si>
    <t>BETTOLA</t>
  </si>
  <si>
    <t>BIBBIANO</t>
  </si>
  <si>
    <t>BOBBIO</t>
  </si>
  <si>
    <t>BOLOGNA</t>
  </si>
  <si>
    <t>BOMPORTO</t>
  </si>
  <si>
    <t>BONDENO</t>
  </si>
  <si>
    <t>BORE</t>
  </si>
  <si>
    <t>BORETTO</t>
  </si>
  <si>
    <t>BORGHI</t>
  </si>
  <si>
    <t>BORGO TOSSIGNANO</t>
  </si>
  <si>
    <t>BORGO VAL DI TARO</t>
  </si>
  <si>
    <t>BORGONOVO VAL TIDONE</t>
  </si>
  <si>
    <t>BRESCELLO</t>
  </si>
  <si>
    <t>BRISIGHELLA</t>
  </si>
  <si>
    <t>BUDRIO</t>
  </si>
  <si>
    <t>BUSSETO</t>
  </si>
  <si>
    <t>CADELBOSCO DI SOPRA</t>
  </si>
  <si>
    <t>CADEO</t>
  </si>
  <si>
    <t>CALDERARA DI RENO</t>
  </si>
  <si>
    <t>CALENDASCO</t>
  </si>
  <si>
    <t>CALESTANO</t>
  </si>
  <si>
    <t>CAMPAGNOLA EMILIA</t>
  </si>
  <si>
    <t>CAMPEGINE</t>
  </si>
  <si>
    <t>CAMPOGALLIANO</t>
  </si>
  <si>
    <t>CAMPOSANTO</t>
  </si>
  <si>
    <t>CAMUGNANO</t>
  </si>
  <si>
    <t>CANOSSA</t>
  </si>
  <si>
    <t>CAORSO</t>
  </si>
  <si>
    <t>CARPANETO PIACENTINO</t>
  </si>
  <si>
    <t>CARPI</t>
  </si>
  <si>
    <t>CARPINETI</t>
  </si>
  <si>
    <t>CASALECCHIO DI RENO</t>
  </si>
  <si>
    <t>CASALFIUMANESE</t>
  </si>
  <si>
    <t>CASALGRANDE</t>
  </si>
  <si>
    <t>CASINA</t>
  </si>
  <si>
    <t>CASOLA VALSENIO</t>
  </si>
  <si>
    <t>CASTEL BOLOGNESE</t>
  </si>
  <si>
    <t>CASTEL D'AIANO</t>
  </si>
  <si>
    <t>CASTEL DEL RIO</t>
  </si>
  <si>
    <t>CASTEL DI CASIO</t>
  </si>
  <si>
    <t>CASTEL GUELFO DI BOLOGNA</t>
  </si>
  <si>
    <t>CASTEL MAGGIORE</t>
  </si>
  <si>
    <t>CASTEL SAN GIOVANNI</t>
  </si>
  <si>
    <t>CASTEL SAN PIETRO TERME</t>
  </si>
  <si>
    <t>CASTELDELCI</t>
  </si>
  <si>
    <t>CASTELFRANCO EMILIA</t>
  </si>
  <si>
    <t>Castellarano</t>
  </si>
  <si>
    <t>Castell'Arquato</t>
  </si>
  <si>
    <t>CASTELLO D'ARGILE</t>
  </si>
  <si>
    <t>CASTELNOVO DI SOTTO</t>
  </si>
  <si>
    <t>CASTELNOVO NE' MONTI</t>
  </si>
  <si>
    <t>CASTELNUOVO RANGONE</t>
  </si>
  <si>
    <t>CASTELVETRO DI MODENA</t>
  </si>
  <si>
    <t>CASTELVETRO PIACENTINO</t>
  </si>
  <si>
    <t>CASTENASO</t>
  </si>
  <si>
    <t>CASTIGLIONE DEI PEPOLI</t>
  </si>
  <si>
    <t>CASTROCARO TERME E TERRA DEL SOLE</t>
  </si>
  <si>
    <t>CATTOLICA</t>
  </si>
  <si>
    <t>CAVEZZO</t>
  </si>
  <si>
    <t>CAVRIAGO</t>
  </si>
  <si>
    <t>CENTO</t>
  </si>
  <si>
    <t>CERIGNALE</t>
  </si>
  <si>
    <t>CERVIA</t>
  </si>
  <si>
    <t>CESENA</t>
  </si>
  <si>
    <t>CESENATICO</t>
  </si>
  <si>
    <t>CIVITELLA DI ROMAGNA</t>
  </si>
  <si>
    <t>CODIGORO</t>
  </si>
  <si>
    <t>COLI</t>
  </si>
  <si>
    <t>COLLECCHIO</t>
  </si>
  <si>
    <t>COLORNO</t>
  </si>
  <si>
    <t>COMACCHIO</t>
  </si>
  <si>
    <t>COMPIANO</t>
  </si>
  <si>
    <t>CONCORDIA SULLA SECCHIA</t>
  </si>
  <si>
    <t>CONSELICE</t>
  </si>
  <si>
    <t>COPPARO</t>
  </si>
  <si>
    <t>CORIANO</t>
  </si>
  <si>
    <t>CORNIGLIO</t>
  </si>
  <si>
    <t>CORREGGIO</t>
  </si>
  <si>
    <t>CORTE BRUGNATELLA</t>
  </si>
  <si>
    <t>CORTEMAGGIORE</t>
  </si>
  <si>
    <t>COTIGNOLA</t>
  </si>
  <si>
    <t>CREVALCORE</t>
  </si>
  <si>
    <t>DOVADOLA</t>
  </si>
  <si>
    <t>DOZZA</t>
  </si>
  <si>
    <t>FABBRICO</t>
  </si>
  <si>
    <t>FAENZA</t>
  </si>
  <si>
    <t>FANANO</t>
  </si>
  <si>
    <t>FARINI</t>
  </si>
  <si>
    <t>FELINO</t>
  </si>
  <si>
    <t>FERRARA</t>
  </si>
  <si>
    <t>FERRIERE</t>
  </si>
  <si>
    <t>FIDENZA</t>
  </si>
  <si>
    <t>FINALE EMILIA</t>
  </si>
  <si>
    <t>FIORANO MODENESE</t>
  </si>
  <si>
    <t>FIORENZUOLA D'ARDA</t>
  </si>
  <si>
    <t>FISCAGLIA</t>
  </si>
  <si>
    <t>FIUMALBO</t>
  </si>
  <si>
    <t>FONTANELICE</t>
  </si>
  <si>
    <t>FONTANELLATO</t>
  </si>
  <si>
    <t>FONTEVIVO</t>
  </si>
  <si>
    <t>Forlì</t>
  </si>
  <si>
    <t>FORLIMPOPOLI</t>
  </si>
  <si>
    <t>FORMIGINE</t>
  </si>
  <si>
    <t>FORNOVO DI TARO</t>
  </si>
  <si>
    <t>FRASSINORO</t>
  </si>
  <si>
    <t>FUSIGNANO</t>
  </si>
  <si>
    <t>GAGGIO MONTANO</t>
  </si>
  <si>
    <t>GALEATA</t>
  </si>
  <si>
    <t>GALLIERA</t>
  </si>
  <si>
    <t>GAMBETTOLA</t>
  </si>
  <si>
    <t>GATTATICO</t>
  </si>
  <si>
    <t>GATTEO</t>
  </si>
  <si>
    <t>GAZZOLA</t>
  </si>
  <si>
    <t>GEMMANO</t>
  </si>
  <si>
    <t>GORO</t>
  </si>
  <si>
    <t>GOSSOLENGO</t>
  </si>
  <si>
    <t>GRAGNANO TREBBIENSE</t>
  </si>
  <si>
    <t>GRANAROLO DELL'EMILIA</t>
  </si>
  <si>
    <t>GRIZZANA MORANDI</t>
  </si>
  <si>
    <t>GROPPARELLO</t>
  </si>
  <si>
    <t>GUALTIERI</t>
  </si>
  <si>
    <t>GUASTALLA</t>
  </si>
  <si>
    <t>GUIGLIA</t>
  </si>
  <si>
    <t>IMOLA</t>
  </si>
  <si>
    <t>JOLANDA DI SAVOIA</t>
  </si>
  <si>
    <t>LAGOSANTO</t>
  </si>
  <si>
    <t>LAMA MOCOGNO</t>
  </si>
  <si>
    <t>LANGHIRANO</t>
  </si>
  <si>
    <t>LESIGNANO DE' BAGNI</t>
  </si>
  <si>
    <t>LIZZANO IN BELVEDERE</t>
  </si>
  <si>
    <t>LOIANO</t>
  </si>
  <si>
    <t>LONGIANO</t>
  </si>
  <si>
    <t>LUGAGNANO VAL D'ARDA</t>
  </si>
  <si>
    <t>LUGO</t>
  </si>
  <si>
    <t>LUZZARA</t>
  </si>
  <si>
    <t>MAIOLO</t>
  </si>
  <si>
    <t>MALALBERGO</t>
  </si>
  <si>
    <t>MARANELLO</t>
  </si>
  <si>
    <t>MARANO SUL PANARO</t>
  </si>
  <si>
    <t>MARZABOTTO</t>
  </si>
  <si>
    <t>MASI TORELLO</t>
  </si>
  <si>
    <t>MASSA LOMBARDA</t>
  </si>
  <si>
    <t>MEDESANO</t>
  </si>
  <si>
    <t>MEDICINA</t>
  </si>
  <si>
    <t>MEDOLLA</t>
  </si>
  <si>
    <t>MELDOLA</t>
  </si>
  <si>
    <t>MERCATO SARACENO</t>
  </si>
  <si>
    <t>MESOLA</t>
  </si>
  <si>
    <t>MINERBIO</t>
  </si>
  <si>
    <t>MIRANDOLA</t>
  </si>
  <si>
    <t>MISANO ADRIATICO</t>
  </si>
  <si>
    <t>MODENA</t>
  </si>
  <si>
    <t>MODIGLIANA</t>
  </si>
  <si>
    <t>MOLINELLA</t>
  </si>
  <si>
    <t>MONCHIO DELLE CORTI</t>
  </si>
  <si>
    <t>MONDAINO</t>
  </si>
  <si>
    <t>MONGHIDORO</t>
  </si>
  <si>
    <t>MONTE SAN PIETRO</t>
  </si>
  <si>
    <t>MONTECCHIO EMILIA</t>
  </si>
  <si>
    <t>MONTECHIARUGOLO</t>
  </si>
  <si>
    <t>MONTECOPIOLO</t>
  </si>
  <si>
    <t>MONTECRETO</t>
  </si>
  <si>
    <t>MONTEFIORE CONCA</t>
  </si>
  <si>
    <t>MONTEFIORINO</t>
  </si>
  <si>
    <t>MONTEGRIDOLFO</t>
  </si>
  <si>
    <t>MONTERENZIO</t>
  </si>
  <si>
    <t>MONTESCUDO - MONTE COLOMBO</t>
  </si>
  <si>
    <t>MONTESE</t>
  </si>
  <si>
    <t>MONTIANO</t>
  </si>
  <si>
    <t>MONTICELLI D'ONGINA</t>
  </si>
  <si>
    <t>MONZUNO</t>
  </si>
  <si>
    <t>MORCIANO DI ROMAGNA</t>
  </si>
  <si>
    <t>MORDANO</t>
  </si>
  <si>
    <t>MORFASSO</t>
  </si>
  <si>
    <t>NEVIANO DEGLI ARDUINI</t>
  </si>
  <si>
    <t>NOCETO</t>
  </si>
  <si>
    <t>NONANTOLA</t>
  </si>
  <si>
    <t>NOVAFELTRIA</t>
  </si>
  <si>
    <t>NOVELLARA</t>
  </si>
  <si>
    <t>NOVI DI MODENA</t>
  </si>
  <si>
    <t>OSTELLATO</t>
  </si>
  <si>
    <t>OTTONE</t>
  </si>
  <si>
    <t>OZZANO DELL'EMILIA</t>
  </si>
  <si>
    <t>PALAGANO</t>
  </si>
  <si>
    <t>PALANZANO</t>
  </si>
  <si>
    <t>PARMA</t>
  </si>
  <si>
    <t>PAVULLO NEL FRIGNANO</t>
  </si>
  <si>
    <t>PELLEGRINO PARMENSE</t>
  </si>
  <si>
    <t>PENNABILLI</t>
  </si>
  <si>
    <t>PIACENZA</t>
  </si>
  <si>
    <t>PIANELLO VAL TIDONE</t>
  </si>
  <si>
    <t>PIANORO</t>
  </si>
  <si>
    <t>PIEVE DI CENTO</t>
  </si>
  <si>
    <t>PIEVEPELAGO</t>
  </si>
  <si>
    <t>PIOZZANO</t>
  </si>
  <si>
    <t>PODENZANO</t>
  </si>
  <si>
    <t>POGGIO RENATICO</t>
  </si>
  <si>
    <t>POGGIO TORRIANA</t>
  </si>
  <si>
    <t>POLESINE ZIBELLO</t>
  </si>
  <si>
    <t>POLINAGO</t>
  </si>
  <si>
    <t>PONTE DELL'OLIO</t>
  </si>
  <si>
    <t>PONTENURE</t>
  </si>
  <si>
    <t>PORTICO E SAN BENEDETTO</t>
  </si>
  <si>
    <t>PORTOMAGGIORE</t>
  </si>
  <si>
    <t>POVIGLIO</t>
  </si>
  <si>
    <t>PREDAPPIO</t>
  </si>
  <si>
    <t>PREMILCUORE</t>
  </si>
  <si>
    <t>PRIGNANO SULLA SECCHIA</t>
  </si>
  <si>
    <t>QUATTRO CASTELLA</t>
  </si>
  <si>
    <t>RAVARINO</t>
  </si>
  <si>
    <t>RAVENNA</t>
  </si>
  <si>
    <t>REGGIO NELL'EMILIA</t>
  </si>
  <si>
    <t>REGGIOLO</t>
  </si>
  <si>
    <t>RICCIONE</t>
  </si>
  <si>
    <t>RIMINI</t>
  </si>
  <si>
    <t>RIO SALICETO</t>
  </si>
  <si>
    <t>RIOLO TERME</t>
  </si>
  <si>
    <t>RIOLUNATO</t>
  </si>
  <si>
    <t>RIVA DEL PO</t>
  </si>
  <si>
    <t>RIVERGARO</t>
  </si>
  <si>
    <t>ROCCA SAN CASCIANO</t>
  </si>
  <si>
    <t>ROCCABIANCA</t>
  </si>
  <si>
    <t>ROLO</t>
  </si>
  <si>
    <t>RONCOFREDDO</t>
  </si>
  <si>
    <t>ROTTOFRENO</t>
  </si>
  <si>
    <t>RUBIERA</t>
  </si>
  <si>
    <t>RUSSI</t>
  </si>
  <si>
    <t>SALA BAGANZA</t>
  </si>
  <si>
    <t>SALA BOLOGNESE</t>
  </si>
  <si>
    <t>SALSOMAGGIORE TERME</t>
  </si>
  <si>
    <t>SALUDECIO</t>
  </si>
  <si>
    <t>SAN BENEDETTO VAL DI SAMBRO</t>
  </si>
  <si>
    <t>SAN CESARIO SUL PANARO</t>
  </si>
  <si>
    <t>SAN CLEMENTE</t>
  </si>
  <si>
    <t>SAN FELICE SUL PANARO</t>
  </si>
  <si>
    <t>SAN GIORGIO DI PIANO</t>
  </si>
  <si>
    <t>SAN GIORGIO PIACENTINO</t>
  </si>
  <si>
    <t>SAN GIOVANNI IN MARIGNANO</t>
  </si>
  <si>
    <t>SAN GIOVANNI IN PERSICETO</t>
  </si>
  <si>
    <t>SAN LAZZARO DI SAVENA</t>
  </si>
  <si>
    <t>SAN LEO</t>
  </si>
  <si>
    <t>SAN MARTINO IN RIO</t>
  </si>
  <si>
    <t>SAN MAURO PASCOLI</t>
  </si>
  <si>
    <t>SAN PIETRO IN CASALE</t>
  </si>
  <si>
    <t>SAN PIETRO IN CERRO</t>
  </si>
  <si>
    <t>SAN POLO D'ENZA</t>
  </si>
  <si>
    <t>SAN POSSIDONIO</t>
  </si>
  <si>
    <t>SAN PROSPERO</t>
  </si>
  <si>
    <t>SAN SECONDO PARMENSE</t>
  </si>
  <si>
    <t>SANTA SOFIA</t>
  </si>
  <si>
    <t>SANT'AGATA BOLOGNESE</t>
  </si>
  <si>
    <t>SANT'AGATA FELTRIA</t>
  </si>
  <si>
    <t>SANT'AGATA SUL SANTERNO</t>
  </si>
  <si>
    <t>SANTARCANGELO DI ROMAGNA</t>
  </si>
  <si>
    <t>SANT'ILARIO D'ENZA</t>
  </si>
  <si>
    <t>SARMATO</t>
  </si>
  <si>
    <t>SARSINA</t>
  </si>
  <si>
    <t>SASSO MARCONI</t>
  </si>
  <si>
    <t>SASSOFELTRIO</t>
  </si>
  <si>
    <t>SASSUOLO</t>
  </si>
  <si>
    <t>SAVIGNANO SUL PANARO</t>
  </si>
  <si>
    <t>SAVIGNANO SUL RUBICONE</t>
  </si>
  <si>
    <t>SCANDIANO</t>
  </si>
  <si>
    <t>SERRAMAZZONI</t>
  </si>
  <si>
    <t>SESTOLA</t>
  </si>
  <si>
    <t>SISSA TRECASALI</t>
  </si>
  <si>
    <t>SOGLIANO AL RUBICONE</t>
  </si>
  <si>
    <t>SOLAROLO</t>
  </si>
  <si>
    <t>SOLIERA</t>
  </si>
  <si>
    <t>SOLIGNANO</t>
  </si>
  <si>
    <t>SORAGNA</t>
  </si>
  <si>
    <t>SORBOLO MEZZANI</t>
  </si>
  <si>
    <t>SPILAMBERTO</t>
  </si>
  <si>
    <t>TALAMELLO</t>
  </si>
  <si>
    <t>TERENZO</t>
  </si>
  <si>
    <t>TERRE DEL RENO</t>
  </si>
  <si>
    <t>TIZZANO VAL PARMA</t>
  </si>
  <si>
    <t>TOANO</t>
  </si>
  <si>
    <t>TORNOLO</t>
  </si>
  <si>
    <t>TORRILE</t>
  </si>
  <si>
    <t>TRAVERSETOLO</t>
  </si>
  <si>
    <t>TRAVO</t>
  </si>
  <si>
    <t>TREDOZIO</t>
  </si>
  <si>
    <t>TRESIGNANA</t>
  </si>
  <si>
    <t>VALMOZZOLA</t>
  </si>
  <si>
    <t>VALSAMOGGIA</t>
  </si>
  <si>
    <t>VARANO DE' MELEGARI</t>
  </si>
  <si>
    <t>VARSI</t>
  </si>
  <si>
    <t>VENTASSO</t>
  </si>
  <si>
    <t>VERGATO</t>
  </si>
  <si>
    <t>VERGHERETO</t>
  </si>
  <si>
    <t>VERNASCA</t>
  </si>
  <si>
    <t>VERUCCHIO</t>
  </si>
  <si>
    <t>VETTO</t>
  </si>
  <si>
    <t>VEZZANO SUL CROSTOLO</t>
  </si>
  <si>
    <t>VIANO</t>
  </si>
  <si>
    <t>VIGARANO MAINARDA</t>
  </si>
  <si>
    <t>VIGNOLA</t>
  </si>
  <si>
    <t>VIGOLZONE</t>
  </si>
  <si>
    <t>VILLA MINOZZO</t>
  </si>
  <si>
    <t>VILLANOVA SULL'ARDA</t>
  </si>
  <si>
    <t>VOGHIERA</t>
  </si>
  <si>
    <t>ZERBA</t>
  </si>
  <si>
    <t>ZIANO PIACENTINO</t>
  </si>
  <si>
    <t>ZOCCA</t>
  </si>
  <si>
    <t>ZOLA PREDOSA</t>
  </si>
  <si>
    <t>Regione</t>
  </si>
  <si>
    <t>Unione</t>
  </si>
  <si>
    <t>Data costituzione unione</t>
  </si>
  <si>
    <t>Abitanti comune al 31/12/2024</t>
  </si>
  <si>
    <t>Abitanti Unione al 31/12/2024</t>
  </si>
  <si>
    <t>Comune (formato Riuso)</t>
  </si>
  <si>
    <t>PlasticFreER comune</t>
  </si>
  <si>
    <t>Elenco Unioni (univoco)</t>
  </si>
  <si>
    <t>EMILIA-ROMAGNA</t>
  </si>
  <si>
    <t>APPENNINO BOLOGNESE</t>
  </si>
  <si>
    <t>Camugnano</t>
  </si>
  <si>
    <t>Castel d'Aiano</t>
  </si>
  <si>
    <t>BASSA EST PARMENSE</t>
  </si>
  <si>
    <t>Castel di Casio</t>
  </si>
  <si>
    <t>BASSA OVEST PARMENSE</t>
  </si>
  <si>
    <t>Castiglione dei Pepoli</t>
  </si>
  <si>
    <t>BASSA VAL D'ARDA FIUME PO'</t>
  </si>
  <si>
    <t>Gaggio Montano</t>
  </si>
  <si>
    <t>COLLINE MATILDICHE</t>
  </si>
  <si>
    <t>Grizzana Morandi</t>
  </si>
  <si>
    <t>COMUNI BASSA REGGIANA</t>
  </si>
  <si>
    <t>Lizzano in Belvedere</t>
  </si>
  <si>
    <t>COMUNI BASSA VAL TREBBIA E VAL LURETTA</t>
  </si>
  <si>
    <t>Marzabotto</t>
  </si>
  <si>
    <t>COMUNI DEL FRIGNANO</t>
  </si>
  <si>
    <t>Monzuno</t>
  </si>
  <si>
    <t>COMUNI DELLA BASSA ROMAGNA</t>
  </si>
  <si>
    <t>San Benedetto Val di Sambro</t>
  </si>
  <si>
    <t>COMUNI DELLA VALCONCA</t>
  </si>
  <si>
    <t>Vergato</t>
  </si>
  <si>
    <t>COMUNI MODENESI AREA NORD</t>
  </si>
  <si>
    <t>Colorno</t>
  </si>
  <si>
    <t>COMUNI MONTANI ALTA VAL D'ARDA</t>
  </si>
  <si>
    <t>Sorbolo Mezzani</t>
  </si>
  <si>
    <t>COMUNI SAVENA-IDICE</t>
  </si>
  <si>
    <t>Torrile</t>
  </si>
  <si>
    <t>COMUNI TERRE DEL DELTA</t>
  </si>
  <si>
    <t>Polesine Zibello</t>
  </si>
  <si>
    <t>COMUNI TRESINARO SECCHIA</t>
  </si>
  <si>
    <t>Roccabianca</t>
  </si>
  <si>
    <t>COMUNI VALLI DEL RENO, LAVINO E SAMOGGIA</t>
  </si>
  <si>
    <t>San Secondo Parmense</t>
  </si>
  <si>
    <t>COMUNI VALLI E DELIZIE</t>
  </si>
  <si>
    <t>Besenzone</t>
  </si>
  <si>
    <t>COMUNI VALMARECCHIA</t>
  </si>
  <si>
    <t>Caorso</t>
  </si>
  <si>
    <t>DEL DISTRETTO CERAMICO</t>
  </si>
  <si>
    <t>Castelvetro Piacentino</t>
  </si>
  <si>
    <t>DEL SORBARA</t>
  </si>
  <si>
    <t>Cortemaggiore</t>
  </si>
  <si>
    <t>DELLE TERRE D'ARGINE</t>
  </si>
  <si>
    <t>Monticelli d'Ongina</t>
  </si>
  <si>
    <t>MONTANA ALTA VAL NURE</t>
  </si>
  <si>
    <t>San Pietro in Cerro</t>
  </si>
  <si>
    <t>MONTANA APPENNINI PARMA EST</t>
  </si>
  <si>
    <t>MONTANA DEI COMUNI DELL'APPENNINO REGGIANO</t>
  </si>
  <si>
    <t>Albinea</t>
  </si>
  <si>
    <t>MONTANA VALLI TREBBIA E LURETTA</t>
  </si>
  <si>
    <t>Quattro Castella</t>
  </si>
  <si>
    <t>NUOVO CIRCONDARIO IMOLESE</t>
  </si>
  <si>
    <t>Vezzano sul Crostolo</t>
  </si>
  <si>
    <t>PEDEMONTANA PARMENSE</t>
  </si>
  <si>
    <t>Boretto</t>
  </si>
  <si>
    <t>PIANURA REGGIANA</t>
  </si>
  <si>
    <t>Brescello</t>
  </si>
  <si>
    <t>RENO GALLIERA</t>
  </si>
  <si>
    <t>Gualtieri</t>
  </si>
  <si>
    <t>ROMAGNA FAENTINA</t>
  </si>
  <si>
    <t>Guastalla</t>
  </si>
  <si>
    <t>ROMAGNA FORLIVESE</t>
  </si>
  <si>
    <t>Luzzara</t>
  </si>
  <si>
    <t>RUBICONE E MARE</t>
  </si>
  <si>
    <t>Novellara</t>
  </si>
  <si>
    <t>TERRA DI MEZZO</t>
  </si>
  <si>
    <t>Poviglio</t>
  </si>
  <si>
    <t>TERRE D'ACQUA</t>
  </si>
  <si>
    <t>Reggiolo</t>
  </si>
  <si>
    <t>TERRE DI CASTELLI</t>
  </si>
  <si>
    <t>Calendasco</t>
  </si>
  <si>
    <t>TERRE DI PIANURA</t>
  </si>
  <si>
    <t>Gossolengo</t>
  </si>
  <si>
    <t>TERRE E FIUMI</t>
  </si>
  <si>
    <t>Gragnano Trebbiense</t>
  </si>
  <si>
    <t>VAL D'ENZA</t>
  </si>
  <si>
    <t>Rivergaro</t>
  </si>
  <si>
    <t>VALLE DEL SAVIO</t>
  </si>
  <si>
    <t>Rottofreno</t>
  </si>
  <si>
    <t>VALLI DEL TARO E CENO</t>
  </si>
  <si>
    <t>Fanano</t>
  </si>
  <si>
    <t>VALNURE E VALCHERO</t>
  </si>
  <si>
    <t>Fiumalbo</t>
  </si>
  <si>
    <t>Lama Mocogno</t>
  </si>
  <si>
    <t>Montecreto</t>
  </si>
  <si>
    <t>Pavullo nel Frignano</t>
  </si>
  <si>
    <t>Pievepelago</t>
  </si>
  <si>
    <t>Polinago</t>
  </si>
  <si>
    <t>Riolunato</t>
  </si>
  <si>
    <t>Serramazzoni</t>
  </si>
  <si>
    <t>Sestola</t>
  </si>
  <si>
    <t>Alfonsine</t>
  </si>
  <si>
    <t>Bagnacavallo</t>
  </si>
  <si>
    <t>Bagnara di Romagna</t>
  </si>
  <si>
    <t>Conselice</t>
  </si>
  <si>
    <t>Cotignola</t>
  </si>
  <si>
    <t>Fusignano</t>
  </si>
  <si>
    <t>Lugo</t>
  </si>
  <si>
    <t>Massa Lombarda</t>
  </si>
  <si>
    <t>Sant'Agata sul Santerno</t>
  </si>
  <si>
    <t>Gemmano</t>
  </si>
  <si>
    <t>Mondaino</t>
  </si>
  <si>
    <t>Montefiore Conca</t>
  </si>
  <si>
    <t>Montegridolfo</t>
  </si>
  <si>
    <t>Montescudo-Monte Colombo</t>
  </si>
  <si>
    <t>MONTESCUDO-MONTE COLOMBO</t>
  </si>
  <si>
    <t>Morciano di Romagna</t>
  </si>
  <si>
    <t>Saludecio</t>
  </si>
  <si>
    <t>San Clemente</t>
  </si>
  <si>
    <t>Sassofeltrio</t>
  </si>
  <si>
    <t>Camposanto</t>
  </si>
  <si>
    <t>Cavezzo</t>
  </si>
  <si>
    <t>Concordia sulla Secchia</t>
  </si>
  <si>
    <t>Finale Emilia</t>
  </si>
  <si>
    <t>Medolla</t>
  </si>
  <si>
    <t>San Felice sul Panaro</t>
  </si>
  <si>
    <t>San Possidonio</t>
  </si>
  <si>
    <t>San Prospero</t>
  </si>
  <si>
    <t>CASTELL'ARQUATO</t>
  </si>
  <si>
    <t>Lugagnano Val d'Arda</t>
  </si>
  <si>
    <t>Morfasso</t>
  </si>
  <si>
    <t>Vernasca</t>
  </si>
  <si>
    <t>Loiano</t>
  </si>
  <si>
    <t>Monghidoro</t>
  </si>
  <si>
    <t>Monterenzio</t>
  </si>
  <si>
    <t>Ozzano dell'Emilia</t>
  </si>
  <si>
    <t>Pianoro</t>
  </si>
  <si>
    <t>Codigoro</t>
  </si>
  <si>
    <t>Goro</t>
  </si>
  <si>
    <t>Mesola</t>
  </si>
  <si>
    <t>Baiso</t>
  </si>
  <si>
    <t>Casalgrande</t>
  </si>
  <si>
    <t>CASTELLARANO</t>
  </si>
  <si>
    <t>Rubiera</t>
  </si>
  <si>
    <t>Scandiano</t>
  </si>
  <si>
    <t>Viano</t>
  </si>
  <si>
    <t>Casalecchio di Reno</t>
  </si>
  <si>
    <t>Monte San Pietro</t>
  </si>
  <si>
    <t>Sasso Marconi</t>
  </si>
  <si>
    <t>Valsamoggia</t>
  </si>
  <si>
    <t>Zola Predosa</t>
  </si>
  <si>
    <t>Argenta</t>
  </si>
  <si>
    <t>Ostellato</t>
  </si>
  <si>
    <t>Portomaggiore</t>
  </si>
  <si>
    <t>Casteldelci</t>
  </si>
  <si>
    <t>Maiolo</t>
  </si>
  <si>
    <t>Montecopiolo</t>
  </si>
  <si>
    <t>Novafeltria</t>
  </si>
  <si>
    <t>Pennabilli</t>
  </si>
  <si>
    <t>Poggio Torriana</t>
  </si>
  <si>
    <t>San Leo</t>
  </si>
  <si>
    <t>Sant'Agata Feltria</t>
  </si>
  <si>
    <t>Santarcangelo di Romagna</t>
  </si>
  <si>
    <t>Talamello</t>
  </si>
  <si>
    <t>Verucchio</t>
  </si>
  <si>
    <t>Fiorano Modenese</t>
  </si>
  <si>
    <t>Formigine</t>
  </si>
  <si>
    <t>Frassinoro</t>
  </si>
  <si>
    <t>Maranello</t>
  </si>
  <si>
    <t>Montefiorino</t>
  </si>
  <si>
    <t>Palagano</t>
  </si>
  <si>
    <t>Prignano sulla Secchia</t>
  </si>
  <si>
    <t>Sassuolo</t>
  </si>
  <si>
    <t>Bastiglia</t>
  </si>
  <si>
    <t>Bomporto</t>
  </si>
  <si>
    <t>Castelfranco Emilia</t>
  </si>
  <si>
    <t>Nonantola</t>
  </si>
  <si>
    <t>Ravarino</t>
  </si>
  <si>
    <t>San Cesario sul Panaro</t>
  </si>
  <si>
    <t>Campogalliano</t>
  </si>
  <si>
    <t>Carpi</t>
  </si>
  <si>
    <t>Novi di Modena</t>
  </si>
  <si>
    <t>Soliera</t>
  </si>
  <si>
    <t>Bettola</t>
  </si>
  <si>
    <t>Farini</t>
  </si>
  <si>
    <t>Ferriere</t>
  </si>
  <si>
    <t>Ponte dell'Olio</t>
  </si>
  <si>
    <t>Corniglio</t>
  </si>
  <si>
    <t>Langhirano</t>
  </si>
  <si>
    <t>Lesignano de' Bagni</t>
  </si>
  <si>
    <t>Monchio delle Corti</t>
  </si>
  <si>
    <t>Neviano degli Arduini</t>
  </si>
  <si>
    <t>Palanzano</t>
  </si>
  <si>
    <t>Tizzano Val Parma</t>
  </si>
  <si>
    <t>Carpineti</t>
  </si>
  <si>
    <t>Casina</t>
  </si>
  <si>
    <t>Castelnovo ne' Monti</t>
  </si>
  <si>
    <t>Toano</t>
  </si>
  <si>
    <t>Ventasso</t>
  </si>
  <si>
    <t>Vetto</t>
  </si>
  <si>
    <t>Villa Minozzo</t>
  </si>
  <si>
    <t>Bobbio</t>
  </si>
  <si>
    <t>Cerignale</t>
  </si>
  <si>
    <t>Coli</t>
  </si>
  <si>
    <t>Corte Brugnatella</t>
  </si>
  <si>
    <t>Ottone</t>
  </si>
  <si>
    <t>Piozzano</t>
  </si>
  <si>
    <t>Travo</t>
  </si>
  <si>
    <t>Zerba</t>
  </si>
  <si>
    <t>Borgo Tossignano</t>
  </si>
  <si>
    <t>Casalfiumanese</t>
  </si>
  <si>
    <t>Castel del Rio</t>
  </si>
  <si>
    <t>Castel Guelfo di Bologna</t>
  </si>
  <si>
    <t>Castel San Pietro Terme</t>
  </si>
  <si>
    <t>Dozza</t>
  </si>
  <si>
    <t>Fontanelice</t>
  </si>
  <si>
    <t>Imola</t>
  </si>
  <si>
    <t>Medicina</t>
  </si>
  <si>
    <t>Mordano</t>
  </si>
  <si>
    <t>Collecchio</t>
  </si>
  <si>
    <t>Felino</t>
  </si>
  <si>
    <t>Montechiarugolo</t>
  </si>
  <si>
    <t>Sala Baganza</t>
  </si>
  <si>
    <t>Traversetolo</t>
  </si>
  <si>
    <t>Campagnola Emilia</t>
  </si>
  <si>
    <t>Correggio</t>
  </si>
  <si>
    <t>Fabbrico</t>
  </si>
  <si>
    <t>Rio Saliceto</t>
  </si>
  <si>
    <t>Rolo</t>
  </si>
  <si>
    <t>San Martino in Rio</t>
  </si>
  <si>
    <t>Argelato</t>
  </si>
  <si>
    <t>Bentivoglio</t>
  </si>
  <si>
    <t>Castel Maggiore</t>
  </si>
  <si>
    <t>Castello d'Argile</t>
  </si>
  <si>
    <t>Galliera</t>
  </si>
  <si>
    <t>Pieve di Cento</t>
  </si>
  <si>
    <t>San Giorgio di Piano</t>
  </si>
  <si>
    <t>San Pietro in Casale</t>
  </si>
  <si>
    <t>Brisighella</t>
  </si>
  <si>
    <t>Casola Valsenio</t>
  </si>
  <si>
    <t>Castel Bolognese</t>
  </si>
  <si>
    <t>Faenza</t>
  </si>
  <si>
    <t>Riolo Terme</t>
  </si>
  <si>
    <t>Solarolo</t>
  </si>
  <si>
    <t>Bertinoro</t>
  </si>
  <si>
    <t>Castrocaro Terme e Terra del Sole</t>
  </si>
  <si>
    <t>Civitella di Romagna</t>
  </si>
  <si>
    <t>Dovadola</t>
  </si>
  <si>
    <t>Forlimpopoli</t>
  </si>
  <si>
    <t>Galeata</t>
  </si>
  <si>
    <t>Meldola</t>
  </si>
  <si>
    <t>Modigliana</t>
  </si>
  <si>
    <t>Portico e San Benedetto</t>
  </si>
  <si>
    <t>Predappio</t>
  </si>
  <si>
    <t>Premilcuore</t>
  </si>
  <si>
    <t>Rocca San Casciano</t>
  </si>
  <si>
    <t>Santa Sofia</t>
  </si>
  <si>
    <t>Tredozio</t>
  </si>
  <si>
    <t>Borghi</t>
  </si>
  <si>
    <t>Cesenatico</t>
  </si>
  <si>
    <t>Gambettola</t>
  </si>
  <si>
    <t>Gatteo</t>
  </si>
  <si>
    <t>Longiano</t>
  </si>
  <si>
    <t>Roncofreddo</t>
  </si>
  <si>
    <t>San Mauro Pascoli</t>
  </si>
  <si>
    <t>Savignano sul Rubicone</t>
  </si>
  <si>
    <t>Sogliano al Rubicone</t>
  </si>
  <si>
    <t>Bagnolo in Piano</t>
  </si>
  <si>
    <t>Cadelbosco di Sopra</t>
  </si>
  <si>
    <t>Castelnovo di sotto</t>
  </si>
  <si>
    <t>Anzola dell'Emilia</t>
  </si>
  <si>
    <t>Calderara di Reno</t>
  </si>
  <si>
    <t>Crevalcore</t>
  </si>
  <si>
    <t>Sala Bolognese</t>
  </si>
  <si>
    <t>San Giovanni in Persiceto</t>
  </si>
  <si>
    <t>Sant'Agata Bolognese</t>
  </si>
  <si>
    <t>Castelnuovo Rangone</t>
  </si>
  <si>
    <t>Castelvetro di Modena</t>
  </si>
  <si>
    <t>Guiglia</t>
  </si>
  <si>
    <t>Marano sul Panaro</t>
  </si>
  <si>
    <t>Savignano sul Panaro</t>
  </si>
  <si>
    <t>Spilamberto</t>
  </si>
  <si>
    <t>Vignola</t>
  </si>
  <si>
    <t>Zocca</t>
  </si>
  <si>
    <t>Baricella</t>
  </si>
  <si>
    <t>Granarolo dell'Emilia</t>
  </si>
  <si>
    <t>Malalbergo</t>
  </si>
  <si>
    <t>Minerbio</t>
  </si>
  <si>
    <t>Copparo</t>
  </si>
  <si>
    <t>Riva del Po</t>
  </si>
  <si>
    <t>Tresignana</t>
  </si>
  <si>
    <t>Bibbiano</t>
  </si>
  <si>
    <t>Campegine</t>
  </si>
  <si>
    <t>Canossa</t>
  </si>
  <si>
    <t>Cavriago</t>
  </si>
  <si>
    <t>Gattatico</t>
  </si>
  <si>
    <t>Montecchio Emilia</t>
  </si>
  <si>
    <t>Sant'Ilario d'Enza</t>
  </si>
  <si>
    <t>San Polo d'Enza</t>
  </si>
  <si>
    <t>Bagno di Romagna</t>
  </si>
  <si>
    <t>Cesena</t>
  </si>
  <si>
    <t>Mercato Saraceno</t>
  </si>
  <si>
    <t>Montiano</t>
  </si>
  <si>
    <t>Sarsina</t>
  </si>
  <si>
    <t>Verghereto</t>
  </si>
  <si>
    <t>Bedonia</t>
  </si>
  <si>
    <t>Bore</t>
  </si>
  <si>
    <t>Borgo Val di Taro</t>
  </si>
  <si>
    <t>Compiano</t>
  </si>
  <si>
    <t>Pellegrino Parmense</t>
  </si>
  <si>
    <t>Tornolo</t>
  </si>
  <si>
    <t>Varsi</t>
  </si>
  <si>
    <t>Carpaneto Piacentino</t>
  </si>
  <si>
    <t>Gropparello</t>
  </si>
  <si>
    <t>Podenzano</t>
  </si>
  <si>
    <t>San Giorgio Piacentino</t>
  </si>
  <si>
    <t>Vigolzone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</si>
</sst>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 &quot;#,##0.00"/>
    <numFmt numFmtId="165" formatCode="_-* #,##0.00&quot; €&quot;_-;\-* #,##0.00&quot; €&quot;_-;_-* \-??&quot; €&quot;_-;_-@_-"/>
    <numFmt numFmtId="166" formatCode="#,##0.00&quot; €&quot;"/>
    <numFmt numFmtId="167" formatCode="m/d/yyyy"/>
    <numFmt numFmtId="168" formatCode="[$-F800]dddd&quot;, &quot;mmmm\ dd&quot;, &quot;yyyy"/>
    <numFmt numFmtId="169" formatCode="_-&quot;€ &quot;* #,##0_-;&quot;-€ &quot;* #,##0_-;_-&quot;€ &quot;* \-??_-;_-@_-"/>
    <numFmt numFmtId="170" formatCode="yyyy\-mm\-dd\ h:mm:ss"/>
  </numFmts>
  <fonts count="37" x14ac:knownFonts="1">
    <font>
      <sz val="11"/>
      <color theme="1"/>
      <name val="Calibri"/>
      <family val="2"/>
      <charset val="1"/>
    </font>
    <font>
      <sz val="11"/>
      <color rgb="FF000000"/>
      <name val="Calibri"/>
      <family val="2"/>
      <charset val="1"/>
    </font>
    <font>
      <b/>
      <sz val="16"/>
      <color rgb="FF000000"/>
      <name val="Calibri"/>
      <family val="2"/>
      <charset val="1"/>
    </font>
    <font>
      <b/>
      <sz val="14"/>
      <color theme="1"/>
      <name val="Calibri"/>
      <family val="2"/>
      <charset val="1"/>
    </font>
    <font>
      <b/>
      <sz val="14"/>
      <color rgb="FF000000"/>
      <name val="Calibri"/>
      <family val="2"/>
      <charset val="1"/>
    </font>
    <font>
      <sz val="14"/>
      <color theme="1"/>
      <name val="Calibri"/>
      <family val="2"/>
      <charset val="1"/>
    </font>
    <font>
      <sz val="14"/>
      <color rgb="FF000000"/>
      <name val="Calibri"/>
      <family val="2"/>
      <charset val="1"/>
    </font>
    <font>
      <b/>
      <sz val="12"/>
      <color rgb="FFFF0000"/>
      <name val="Calibri"/>
      <family val="2"/>
      <charset val="1"/>
    </font>
    <font>
      <sz val="9"/>
      <color theme="1"/>
      <name val="Calibri"/>
      <family val="2"/>
      <charset val="1"/>
    </font>
    <font>
      <b/>
      <sz val="11"/>
      <name val="Calibri"/>
      <family val="2"/>
      <charset val="1"/>
    </font>
    <font>
      <u/>
      <sz val="11"/>
      <color theme="10"/>
      <name val="Calibri"/>
      <family val="2"/>
      <charset val="1"/>
    </font>
    <font>
      <sz val="10"/>
      <color theme="1"/>
      <name val="Calibri"/>
      <family val="2"/>
      <charset val="1"/>
    </font>
    <font>
      <b/>
      <sz val="11"/>
      <color rgb="FFFF0000"/>
      <name val="Calibri"/>
      <family val="2"/>
      <charset val="1"/>
    </font>
    <font>
      <sz val="11"/>
      <color rgb="FFFF0000"/>
      <name val="Calibri"/>
      <family val="2"/>
      <charset val="1"/>
    </font>
    <font>
      <b/>
      <i/>
      <sz val="14"/>
      <color rgb="FF000000"/>
      <name val="Calibri"/>
      <family val="2"/>
      <charset val="1"/>
    </font>
    <font>
      <sz val="14"/>
      <color rgb="FFFF0000"/>
      <name val="Calibri"/>
      <family val="2"/>
      <charset val="1"/>
    </font>
    <font>
      <b/>
      <u/>
      <sz val="14"/>
      <color theme="1"/>
      <name val="Calibri"/>
      <family val="2"/>
      <charset val="1"/>
    </font>
    <font>
      <sz val="8"/>
      <color theme="1"/>
      <name val="Calibri"/>
      <family val="2"/>
      <charset val="1"/>
    </font>
    <font>
      <b/>
      <sz val="8"/>
      <color rgb="FF000000"/>
      <name val="Calibri"/>
      <family val="2"/>
      <charset val="1"/>
    </font>
    <font>
      <b/>
      <sz val="8"/>
      <color theme="1"/>
      <name val="Calibri"/>
      <family val="2"/>
      <charset val="1"/>
    </font>
    <font>
      <b/>
      <sz val="14"/>
      <color theme="0"/>
      <name val="Calibri"/>
      <family val="2"/>
      <charset val="1"/>
    </font>
    <font>
      <b/>
      <i/>
      <sz val="8"/>
      <name val="Calibri"/>
      <family val="2"/>
      <charset val="1"/>
    </font>
    <font>
      <b/>
      <sz val="8"/>
      <color theme="0"/>
      <name val="Calibri"/>
      <family val="2"/>
      <charset val="1"/>
    </font>
    <font>
      <sz val="8"/>
      <color rgb="FF000000"/>
      <name val="Calibri"/>
      <family val="2"/>
      <charset val="1"/>
    </font>
    <font>
      <sz val="8"/>
      <color rgb="FFFF0000"/>
      <name val="Calibri"/>
      <family val="2"/>
      <charset val="1"/>
    </font>
    <font>
      <b/>
      <sz val="8"/>
      <name val="Calibri"/>
      <family val="2"/>
      <charset val="1"/>
    </font>
    <font>
      <sz val="11"/>
      <name val="Calibri"/>
      <family val="2"/>
      <charset val="1"/>
    </font>
    <font>
      <sz val="11"/>
      <color theme="0"/>
      <name val="Calibri"/>
      <family val="2"/>
      <charset val="1"/>
    </font>
    <font>
      <b/>
      <sz val="11"/>
      <color theme="0"/>
      <name val="Calibri"/>
      <family val="2"/>
      <charset val="1"/>
    </font>
    <font>
      <sz val="12"/>
      <name val="Calibri"/>
      <family val="2"/>
      <charset val="1"/>
    </font>
    <font>
      <sz val="12"/>
      <color theme="1"/>
      <name val="Calibri"/>
      <family val="2"/>
      <charset val="1"/>
    </font>
    <font>
      <b/>
      <sz val="11"/>
      <color theme="1"/>
      <name val="Calibri"/>
      <family val="2"/>
      <charset val="1"/>
    </font>
    <font>
      <b/>
      <sz val="12"/>
      <color theme="0"/>
      <name val="Arial"/>
      <family val="2"/>
      <charset val="1"/>
    </font>
    <font>
      <sz val="12"/>
      <color theme="0"/>
      <name val="Arial"/>
      <family val="2"/>
      <charset val="1"/>
    </font>
    <font>
      <b/>
      <sz val="12"/>
      <name val="Arial"/>
      <family val="2"/>
      <charset val="1"/>
    </font>
    <font>
      <sz val="12"/>
      <name val="Arial"/>
      <family val="2"/>
      <charset val="1"/>
    </font>
    <font>
      <b/>
      <sz val="12"/>
      <name val="Calibri"/>
      <family val="2"/>
      <charset val="1"/>
    </font>
  </fonts>
  <fills count="13">
    <fill>
      <patternFill patternType="none"/>
    </fill>
    <fill>
      <patternFill patternType="gray125"/>
    </fill>
    <fill>
      <patternFill patternType="solid">
        <fgColor theme="4" tint="0.79989013336588644"/>
        <bgColor rgb="FFE2F0D9"/>
      </patternFill>
    </fill>
    <fill>
      <patternFill patternType="solid">
        <fgColor rgb="FFFFFFCC"/>
        <bgColor rgb="FFFFF2CC"/>
      </patternFill>
    </fill>
    <fill>
      <patternFill patternType="solid">
        <fgColor theme="0"/>
        <bgColor rgb="FFF2F2F2"/>
      </patternFill>
    </fill>
    <fill>
      <patternFill patternType="solid">
        <fgColor theme="0" tint="-4.9989318521683403E-2"/>
        <bgColor rgb="FFE2F0D9"/>
      </patternFill>
    </fill>
    <fill>
      <patternFill patternType="solid">
        <fgColor theme="7" tint="0.79979857783745845"/>
        <bgColor rgb="FFFFFFCC"/>
      </patternFill>
    </fill>
    <fill>
      <patternFill patternType="solid">
        <fgColor theme="9"/>
        <bgColor rgb="FF92D050"/>
      </patternFill>
    </fill>
    <fill>
      <patternFill patternType="solid">
        <fgColor theme="4"/>
        <bgColor rgb="FF4472C4"/>
      </patternFill>
    </fill>
    <fill>
      <patternFill patternType="solid">
        <fgColor theme="8"/>
        <bgColor rgb="FF666699"/>
      </patternFill>
    </fill>
    <fill>
      <patternFill patternType="solid">
        <fgColor theme="9" tint="0.79979857783745845"/>
        <bgColor rgb="FFDEEBF7"/>
      </patternFill>
    </fill>
    <fill>
      <patternFill patternType="solid">
        <fgColor rgb="FFFFFF00"/>
        <bgColor rgb="FFFFFF00"/>
      </patternFill>
    </fill>
    <fill>
      <patternFill patternType="solid">
        <fgColor rgb="FF92D050"/>
        <bgColor rgb="FFA9D18E"/>
      </patternFill>
    </fill>
  </fills>
  <borders count="38">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auto="1"/>
      </top>
      <bottom style="medium">
        <color auto="1"/>
      </bottom>
      <diagonal/>
    </border>
    <border>
      <left/>
      <right/>
      <top/>
      <bottom style="thin">
        <color auto="1"/>
      </bottom>
      <diagonal/>
    </border>
    <border>
      <left/>
      <right style="thin">
        <color auto="1"/>
      </right>
      <top/>
      <bottom style="thin">
        <color auto="1"/>
      </bottom>
      <diagonal/>
    </border>
    <border>
      <left style="thin">
        <color auto="1"/>
      </left>
      <right/>
      <top style="thin">
        <color theme="4" tint="0.39988402966399123"/>
      </top>
      <bottom/>
      <diagonal/>
    </border>
    <border>
      <left/>
      <right/>
      <top/>
      <bottom style="thin">
        <color theme="4" tint="0.39967040009765925"/>
      </bottom>
      <diagonal/>
    </border>
    <border>
      <left/>
      <right/>
      <top style="thin">
        <color theme="4" tint="0.39967040009765925"/>
      </top>
      <bottom style="thin">
        <color theme="4" tint="0.39967040009765925"/>
      </bottom>
      <diagonal/>
    </border>
    <border>
      <left/>
      <right style="thin">
        <color theme="9"/>
      </right>
      <top style="thin">
        <color theme="9"/>
      </top>
      <bottom/>
      <diagonal/>
    </border>
    <border>
      <left style="thin">
        <color auto="1"/>
      </left>
      <right style="thin">
        <color auto="1"/>
      </right>
      <top/>
      <bottom/>
      <diagonal/>
    </border>
    <border>
      <left/>
      <right/>
      <top style="thin">
        <color theme="4" tint="0.39967040009765925"/>
      </top>
      <bottom/>
      <diagonal/>
    </border>
    <border>
      <left/>
      <right style="thin">
        <color theme="4" tint="0.39967040009765925"/>
      </right>
      <top/>
      <bottom style="thin">
        <color theme="4" tint="0.39967040009765925"/>
      </bottom>
      <diagonal/>
    </border>
    <border>
      <left/>
      <right style="thin">
        <color theme="4" tint="0.39967040009765925"/>
      </right>
      <top style="thin">
        <color theme="4" tint="0.39967040009765925"/>
      </top>
      <bottom style="thin">
        <color theme="4" tint="0.39967040009765925"/>
      </bottom>
      <diagonal/>
    </border>
    <border>
      <left/>
      <right style="thin">
        <color theme="4" tint="0.39967040009765925"/>
      </right>
      <top style="thin">
        <color theme="4" tint="0.39967040009765925"/>
      </top>
      <bottom/>
      <diagonal/>
    </border>
    <border>
      <left style="medium">
        <color auto="1"/>
      </left>
      <right style="medium">
        <color auto="1"/>
      </right>
      <top style="medium">
        <color auto="1"/>
      </top>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theme="9" tint="0.39967040009765925"/>
      </left>
      <right/>
      <top style="thin">
        <color theme="9" tint="0.39967040009765925"/>
      </top>
      <bottom/>
      <diagonal/>
    </border>
    <border>
      <left/>
      <right/>
      <top style="thin">
        <color theme="9" tint="0.39967040009765925"/>
      </top>
      <bottom/>
      <diagonal/>
    </border>
    <border>
      <left/>
      <right style="thin">
        <color theme="9" tint="0.39967040009765925"/>
      </right>
      <top style="thin">
        <color theme="9" tint="0.39967040009765925"/>
      </top>
      <bottom/>
      <diagonal/>
    </border>
    <border>
      <left style="thin">
        <color theme="9"/>
      </left>
      <right/>
      <top style="thin">
        <color theme="9"/>
      </top>
      <bottom/>
      <diagonal/>
    </border>
    <border>
      <left style="thin">
        <color theme="9" tint="0.39967040009765925"/>
      </left>
      <right/>
      <top style="thin">
        <color theme="9" tint="0.39967040009765925"/>
      </top>
      <bottom style="thin">
        <color theme="9" tint="0.39967040009765925"/>
      </bottom>
      <diagonal/>
    </border>
    <border>
      <left/>
      <right/>
      <top style="thin">
        <color theme="9" tint="0.39967040009765925"/>
      </top>
      <bottom style="thin">
        <color theme="9" tint="0.39967040009765925"/>
      </bottom>
      <diagonal/>
    </border>
    <border>
      <left/>
      <right style="thin">
        <color theme="9" tint="0.39967040009765925"/>
      </right>
      <top style="thin">
        <color theme="9" tint="0.39967040009765925"/>
      </top>
      <bottom style="thin">
        <color theme="9" tint="0.39967040009765925"/>
      </bottom>
      <diagonal/>
    </border>
  </borders>
  <cellStyleXfs count="2">
    <xf numFmtId="0" fontId="0" fillId="0" borderId="0"/>
    <xf numFmtId="0" fontId="1" fillId="0" borderId="0"/>
  </cellStyleXfs>
  <cellXfs count="205">
    <xf numFmtId="0" fontId="0" fillId="0" borderId="0" xfId="0"/>
    <xf numFmtId="0" fontId="6" fillId="0" borderId="4" xfId="0" applyFont="1" applyBorder="1" applyAlignment="1">
      <alignment horizontal="center" vertical="center" wrapText="1"/>
    </xf>
    <xf numFmtId="49" fontId="6" fillId="3" borderId="4" xfId="0" applyNumberFormat="1" applyFont="1" applyFill="1" applyBorder="1" applyAlignment="1" applyProtection="1">
      <alignment horizontal="left" vertical="center" wrapText="1"/>
      <protection locked="0"/>
    </xf>
    <xf numFmtId="0" fontId="0" fillId="0" borderId="0" xfId="0" applyAlignment="1">
      <alignment wrapText="1"/>
    </xf>
    <xf numFmtId="0" fontId="1" fillId="0" borderId="0" xfId="0" applyFont="1" applyAlignment="1">
      <alignment vertical="center"/>
    </xf>
    <xf numFmtId="0" fontId="5" fillId="0" borderId="0" xfId="0" applyFont="1"/>
    <xf numFmtId="0" fontId="6" fillId="0" borderId="4" xfId="0" applyFont="1" applyBorder="1" applyAlignment="1">
      <alignment vertical="center" wrapText="1"/>
    </xf>
    <xf numFmtId="0" fontId="7" fillId="0" borderId="5" xfId="0" applyFont="1" applyBorder="1" applyAlignment="1">
      <alignment vertical="center" wrapText="1"/>
    </xf>
    <xf numFmtId="0" fontId="9" fillId="0" borderId="0" xfId="0" applyFont="1" applyAlignment="1">
      <alignment vertical="center" wrapText="1"/>
    </xf>
    <xf numFmtId="0" fontId="7" fillId="0" borderId="7" xfId="0" applyFont="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3" fontId="0" fillId="0" borderId="0" xfId="0" applyNumberFormat="1" applyAlignment="1">
      <alignment horizontal="right" vertical="center"/>
    </xf>
    <xf numFmtId="0" fontId="7" fillId="0" borderId="8" xfId="0" applyFont="1" applyBorder="1" applyAlignment="1">
      <alignment vertical="center" wrapText="1"/>
    </xf>
    <xf numFmtId="0" fontId="6" fillId="0" borderId="0" xfId="0" applyFont="1" applyAlignment="1">
      <alignment vertical="center"/>
    </xf>
    <xf numFmtId="9" fontId="6" fillId="0" borderId="0" xfId="0" applyNumberFormat="1" applyFont="1" applyAlignment="1">
      <alignment vertical="center"/>
    </xf>
    <xf numFmtId="164" fontId="1" fillId="0" borderId="0" xfId="0" applyNumberFormat="1" applyFont="1" applyAlignment="1">
      <alignment horizontal="right" vertical="center"/>
    </xf>
    <xf numFmtId="9" fontId="1" fillId="0" borderId="0" xfId="0" applyNumberFormat="1" applyFont="1" applyAlignment="1">
      <alignment vertical="center"/>
    </xf>
    <xf numFmtId="0" fontId="11" fillId="4" borderId="9" xfId="0" applyFont="1" applyFill="1" applyBorder="1"/>
    <xf numFmtId="0" fontId="1" fillId="0" borderId="10" xfId="0" applyFont="1" applyBorder="1" applyAlignment="1">
      <alignment vertical="center"/>
    </xf>
    <xf numFmtId="164" fontId="1" fillId="0" borderId="10" xfId="0" applyNumberFormat="1" applyFont="1" applyBorder="1" applyAlignment="1">
      <alignment horizontal="right" vertical="center"/>
    </xf>
    <xf numFmtId="9" fontId="1" fillId="0" borderId="6" xfId="0" applyNumberFormat="1" applyFont="1" applyBorder="1" applyAlignment="1">
      <alignment vertical="center"/>
    </xf>
    <xf numFmtId="0" fontId="1" fillId="0" borderId="5" xfId="0" applyFont="1" applyBorder="1" applyAlignment="1">
      <alignment vertical="center" wrapText="1"/>
    </xf>
    <xf numFmtId="164" fontId="12" fillId="0" borderId="11" xfId="0" applyNumberFormat="1" applyFont="1" applyBorder="1" applyAlignment="1">
      <alignment horizontal="left" vertical="center" wrapText="1"/>
    </xf>
    <xf numFmtId="164" fontId="1" fillId="0" borderId="11" xfId="0" applyNumberFormat="1" applyFont="1" applyBorder="1" applyAlignment="1">
      <alignment horizontal="right" vertical="center"/>
    </xf>
    <xf numFmtId="164" fontId="9" fillId="0" borderId="12" xfId="0" applyNumberFormat="1" applyFont="1" applyBorder="1" applyAlignment="1">
      <alignment horizontal="left" vertical="center" wrapText="1"/>
    </xf>
    <xf numFmtId="0" fontId="1" fillId="0" borderId="9" xfId="0" applyFont="1" applyBorder="1" applyAlignment="1">
      <alignment vertical="center" wrapText="1"/>
    </xf>
    <xf numFmtId="0" fontId="13" fillId="0" borderId="10" xfId="0" applyFont="1" applyBorder="1" applyAlignment="1">
      <alignment vertical="center" wrapText="1"/>
    </xf>
    <xf numFmtId="9" fontId="1" fillId="0" borderId="6" xfId="0" applyNumberFormat="1" applyFont="1" applyBorder="1" applyAlignment="1">
      <alignment vertical="center" wrapText="1"/>
    </xf>
    <xf numFmtId="0" fontId="1" fillId="0" borderId="0" xfId="0" applyFont="1" applyAlignment="1">
      <alignment vertical="center" wrapText="1"/>
    </xf>
    <xf numFmtId="0" fontId="6" fillId="0" borderId="13" xfId="0" applyFont="1" applyBorder="1" applyAlignment="1">
      <alignment vertical="center" wrapText="1"/>
    </xf>
    <xf numFmtId="0" fontId="6" fillId="4" borderId="9" xfId="0" applyFont="1" applyFill="1" applyBorder="1" applyAlignment="1">
      <alignment horizontal="left" vertical="center" wrapText="1"/>
    </xf>
    <xf numFmtId="0" fontId="7" fillId="0" borderId="0" xfId="0" applyFont="1" applyAlignment="1">
      <alignment vertical="center" wrapText="1"/>
    </xf>
    <xf numFmtId="0" fontId="6" fillId="0" borderId="14" xfId="0" applyFont="1" applyBorder="1" applyAlignment="1">
      <alignment vertical="center" wrapText="1"/>
    </xf>
    <xf numFmtId="0" fontId="6" fillId="0" borderId="4" xfId="0" applyFont="1" applyBorder="1" applyAlignment="1">
      <alignment horizontal="left" vertical="center" wrapText="1"/>
    </xf>
    <xf numFmtId="164" fontId="6" fillId="0" borderId="0" xfId="0" applyNumberFormat="1" applyFont="1" applyAlignment="1">
      <alignment horizontal="right" vertical="center"/>
    </xf>
    <xf numFmtId="0" fontId="0" fillId="2" borderId="0" xfId="0" applyFill="1" applyAlignment="1">
      <alignment wrapText="1"/>
    </xf>
    <xf numFmtId="0" fontId="0" fillId="2" borderId="1" xfId="0" applyFill="1" applyBorder="1" applyAlignment="1">
      <alignment horizontal="center" vertical="center" wrapText="1"/>
    </xf>
    <xf numFmtId="0" fontId="2" fillId="2" borderId="15" xfId="0" applyFont="1" applyFill="1" applyBorder="1" applyAlignment="1">
      <alignment vertical="center" wrapText="1"/>
    </xf>
    <xf numFmtId="0" fontId="0" fillId="2" borderId="2" xfId="0" applyFill="1" applyBorder="1" applyAlignment="1">
      <alignment wrapText="1"/>
    </xf>
    <xf numFmtId="0" fontId="6" fillId="0" borderId="4" xfId="0" applyFont="1" applyBorder="1" applyAlignment="1">
      <alignment horizontal="center" vertical="center"/>
    </xf>
    <xf numFmtId="166" fontId="6" fillId="0" borderId="4" xfId="0" applyNumberFormat="1" applyFont="1" applyBorder="1" applyAlignment="1">
      <alignment horizontal="right" vertical="center"/>
    </xf>
    <xf numFmtId="9"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0" fontId="5" fillId="4" borderId="0" xfId="0" applyFont="1" applyFill="1"/>
    <xf numFmtId="166" fontId="6" fillId="4" borderId="4" xfId="0" applyNumberFormat="1" applyFont="1" applyFill="1" applyBorder="1" applyAlignment="1">
      <alignment horizontal="right" vertical="center"/>
    </xf>
    <xf numFmtId="0" fontId="1" fillId="4" borderId="4" xfId="0" applyFont="1" applyFill="1" applyBorder="1" applyAlignment="1">
      <alignment horizontal="center" vertical="center" wrapText="1"/>
    </xf>
    <xf numFmtId="0" fontId="0" fillId="4" borderId="0" xfId="0" applyFill="1"/>
    <xf numFmtId="166" fontId="14" fillId="0" borderId="4" xfId="0" applyNumberFormat="1" applyFont="1" applyBorder="1" applyAlignment="1">
      <alignment horizontal="right" vertical="center"/>
    </xf>
    <xf numFmtId="164" fontId="14" fillId="0" borderId="9" xfId="0" applyNumberFormat="1" applyFont="1" applyBorder="1" applyAlignment="1">
      <alignment horizontal="right" vertical="center"/>
    </xf>
    <xf numFmtId="164" fontId="14" fillId="0" borderId="10" xfId="0" applyNumberFormat="1" applyFont="1" applyBorder="1" applyAlignment="1">
      <alignment horizontal="right" vertical="center"/>
    </xf>
    <xf numFmtId="164" fontId="14" fillId="0" borderId="6" xfId="0" applyNumberFormat="1" applyFont="1" applyBorder="1" applyAlignment="1">
      <alignment horizontal="right" vertical="center"/>
    </xf>
    <xf numFmtId="0" fontId="15" fillId="0" borderId="0" xfId="0" applyFont="1" applyAlignment="1">
      <alignment wrapText="1"/>
    </xf>
    <xf numFmtId="164" fontId="14" fillId="0" borderId="0" xfId="0" applyNumberFormat="1" applyFont="1" applyAlignment="1">
      <alignment horizontal="right" vertical="center"/>
    </xf>
    <xf numFmtId="166" fontId="14" fillId="0" borderId="0" xfId="0" applyNumberFormat="1" applyFont="1" applyAlignment="1">
      <alignment horizontal="right" vertical="center" wrapText="1"/>
    </xf>
    <xf numFmtId="164" fontId="14" fillId="0" borderId="1" xfId="0" applyNumberFormat="1" applyFont="1" applyBorder="1" applyAlignment="1">
      <alignment horizontal="right" vertical="center"/>
    </xf>
    <xf numFmtId="166" fontId="14" fillId="0" borderId="2" xfId="0" applyNumberFormat="1" applyFont="1" applyBorder="1" applyAlignment="1">
      <alignment horizontal="right" vertical="center"/>
    </xf>
    <xf numFmtId="166" fontId="14" fillId="0" borderId="0" xfId="0" applyNumberFormat="1" applyFont="1" applyAlignment="1">
      <alignment horizontal="right" vertical="center"/>
    </xf>
    <xf numFmtId="0" fontId="5" fillId="0" borderId="0" xfId="0" applyFont="1" applyAlignment="1">
      <alignment wrapText="1"/>
    </xf>
    <xf numFmtId="0" fontId="0" fillId="0" borderId="0" xfId="0" applyAlignment="1">
      <alignment vertical="center"/>
    </xf>
    <xf numFmtId="0" fontId="16" fillId="0" borderId="0" xfId="0" applyFont="1"/>
    <xf numFmtId="49" fontId="5" fillId="0" borderId="0" xfId="0" applyNumberFormat="1" applyFont="1"/>
    <xf numFmtId="0" fontId="6" fillId="0" borderId="4" xfId="0" applyFont="1" applyBorder="1" applyAlignment="1">
      <alignment horizontal="right" vertical="center" wrapText="1"/>
    </xf>
    <xf numFmtId="167" fontId="6" fillId="3" borderId="4" xfId="0" applyNumberFormat="1" applyFont="1" applyFill="1" applyBorder="1" applyAlignment="1" applyProtection="1">
      <alignment horizontal="left" vertical="center" wrapText="1"/>
      <protection locked="0"/>
    </xf>
    <xf numFmtId="49" fontId="6" fillId="0" borderId="0" xfId="0" applyNumberFormat="1"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vertical="center"/>
    </xf>
    <xf numFmtId="168" fontId="6" fillId="0" borderId="0" xfId="0" applyNumberFormat="1" applyFont="1" applyAlignment="1">
      <alignment vertical="center" wrapText="1"/>
    </xf>
    <xf numFmtId="0" fontId="17" fillId="4" borderId="0" xfId="0" applyFont="1" applyFill="1"/>
    <xf numFmtId="0" fontId="17" fillId="4" borderId="0" xfId="0" applyFont="1" applyFill="1" applyAlignment="1">
      <alignment vertical="center" wrapText="1"/>
    </xf>
    <xf numFmtId="0" fontId="17" fillId="2" borderId="4" xfId="0" applyFont="1" applyFill="1" applyBorder="1"/>
    <xf numFmtId="0" fontId="17" fillId="4" borderId="9" xfId="0" applyFont="1" applyFill="1" applyBorder="1" applyAlignment="1">
      <alignment horizontal="right"/>
    </xf>
    <xf numFmtId="0" fontId="18" fillId="6" borderId="4" xfId="0" applyFont="1" applyFill="1" applyBorder="1" applyAlignment="1">
      <alignment vertical="center"/>
    </xf>
    <xf numFmtId="0" fontId="17" fillId="4" borderId="8" xfId="0" applyFont="1" applyFill="1" applyBorder="1"/>
    <xf numFmtId="0" fontId="19" fillId="4" borderId="6" xfId="0" applyFont="1" applyFill="1" applyBorder="1"/>
    <xf numFmtId="0" fontId="19" fillId="4" borderId="16" xfId="0" applyFont="1" applyFill="1" applyBorder="1" applyAlignment="1">
      <alignment vertical="center" wrapText="1"/>
    </xf>
    <xf numFmtId="0" fontId="19" fillId="4" borderId="16" xfId="0" applyFont="1" applyFill="1" applyBorder="1"/>
    <xf numFmtId="0" fontId="19" fillId="4" borderId="6" xfId="0" applyFont="1" applyFill="1" applyBorder="1" applyAlignment="1">
      <alignment vertical="center" wrapText="1"/>
    </xf>
    <xf numFmtId="0" fontId="19" fillId="4" borderId="17" xfId="0" applyFont="1" applyFill="1" applyBorder="1" applyAlignment="1">
      <alignment vertical="center" wrapText="1"/>
    </xf>
    <xf numFmtId="0" fontId="17" fillId="4" borderId="9" xfId="0" applyFont="1" applyFill="1" applyBorder="1"/>
    <xf numFmtId="0" fontId="19" fillId="4" borderId="10" xfId="0" applyFont="1" applyFill="1" applyBorder="1"/>
    <xf numFmtId="0" fontId="21" fillId="2" borderId="4"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3" fillId="6" borderId="4" xfId="0" applyFont="1" applyFill="1" applyBorder="1" applyAlignment="1" applyProtection="1">
      <alignment wrapText="1"/>
      <protection locked="0"/>
    </xf>
    <xf numFmtId="166" fontId="23" fillId="6" borderId="4" xfId="0" applyNumberFormat="1" applyFont="1" applyFill="1" applyBorder="1" applyAlignment="1" applyProtection="1">
      <alignment horizontal="right" vertical="center" wrapText="1"/>
      <protection locked="0"/>
    </xf>
    <xf numFmtId="0" fontId="23" fillId="6" borderId="4" xfId="0" applyFont="1" applyFill="1" applyBorder="1" applyAlignment="1" applyProtection="1">
      <alignment horizontal="left" vertical="center" wrapText="1"/>
      <protection locked="0"/>
    </xf>
    <xf numFmtId="0" fontId="24" fillId="4" borderId="18" xfId="0" applyFont="1" applyFill="1" applyBorder="1" applyAlignment="1">
      <alignment horizontal="left" vertical="center" wrapText="1"/>
    </xf>
    <xf numFmtId="0" fontId="25" fillId="4" borderId="0" xfId="0" applyFont="1" applyFill="1"/>
    <xf numFmtId="0" fontId="9" fillId="0" borderId="0" xfId="0" applyFont="1" applyAlignment="1">
      <alignment horizontal="right" wrapText="1"/>
    </xf>
    <xf numFmtId="0" fontId="26" fillId="4" borderId="0" xfId="0" applyFont="1" applyFill="1" applyAlignment="1">
      <alignment vertical="center" wrapText="1"/>
    </xf>
    <xf numFmtId="169" fontId="26" fillId="0" borderId="0" xfId="0" applyNumberFormat="1" applyFont="1"/>
    <xf numFmtId="0" fontId="26" fillId="4" borderId="0" xfId="0" applyFont="1" applyFill="1" applyAlignment="1">
      <alignment wrapText="1"/>
    </xf>
    <xf numFmtId="169" fontId="26" fillId="0" borderId="0" xfId="0" applyNumberFormat="1" applyFont="1" applyAlignment="1">
      <alignment wrapText="1"/>
    </xf>
    <xf numFmtId="0" fontId="26" fillId="4" borderId="0" xfId="0" applyFont="1" applyFill="1"/>
    <xf numFmtId="0" fontId="27" fillId="0" borderId="0" xfId="0" applyFont="1" applyAlignment="1">
      <alignment horizontal="center" vertical="center" wrapText="1"/>
    </xf>
    <xf numFmtId="0" fontId="26" fillId="0" borderId="0" xfId="0" applyFont="1"/>
    <xf numFmtId="0" fontId="26" fillId="0" borderId="0" xfId="0" applyFont="1" applyAlignment="1">
      <alignment wrapText="1"/>
    </xf>
    <xf numFmtId="169" fontId="26" fillId="0" borderId="0" xfId="0" applyNumberFormat="1" applyFont="1" applyAlignment="1">
      <alignment vertical="center" wrapText="1"/>
    </xf>
    <xf numFmtId="0" fontId="28" fillId="8" borderId="19" xfId="0" applyFont="1" applyFill="1" applyBorder="1" applyAlignment="1">
      <alignment horizontal="center" vertical="center" wrapText="1"/>
    </xf>
    <xf numFmtId="169" fontId="29" fillId="0" borderId="0" xfId="0" applyNumberFormat="1" applyFont="1" applyAlignment="1">
      <alignment wrapText="1"/>
    </xf>
    <xf numFmtId="0" fontId="9" fillId="0" borderId="20" xfId="0" applyFont="1" applyBorder="1" applyAlignment="1">
      <alignment vertical="center" wrapText="1"/>
    </xf>
    <xf numFmtId="0" fontId="28" fillId="9" borderId="21" xfId="0" applyFont="1" applyFill="1" applyBorder="1" applyAlignment="1">
      <alignment horizontal="center" vertical="center" wrapText="1"/>
    </xf>
    <xf numFmtId="0" fontId="28" fillId="9" borderId="0" xfId="0" applyFont="1" applyFill="1" applyAlignment="1">
      <alignment horizontal="center" vertical="center" wrapText="1"/>
    </xf>
    <xf numFmtId="0" fontId="30" fillId="0" borderId="4" xfId="0" applyFont="1" applyBorder="1" applyAlignment="1">
      <alignment horizontal="left" vertical="center"/>
    </xf>
    <xf numFmtId="166" fontId="30" fillId="0" borderId="4" xfId="0" applyNumberFormat="1" applyFont="1" applyBorder="1" applyAlignment="1">
      <alignment horizontal="right" vertical="center" wrapText="1"/>
    </xf>
    <xf numFmtId="0" fontId="30" fillId="10" borderId="4" xfId="0" applyFont="1" applyFill="1" applyBorder="1" applyAlignment="1">
      <alignment horizontal="left" vertical="center"/>
    </xf>
    <xf numFmtId="166" fontId="30" fillId="10" borderId="4" xfId="0" applyNumberFormat="1" applyFont="1" applyFill="1" applyBorder="1" applyAlignment="1">
      <alignment horizontal="right" vertical="center" wrapText="1"/>
    </xf>
    <xf numFmtId="0" fontId="30" fillId="10" borderId="4" xfId="0" applyFont="1" applyFill="1" applyBorder="1" applyAlignment="1">
      <alignment horizontal="left" vertical="center" wrapText="1"/>
    </xf>
    <xf numFmtId="0" fontId="30" fillId="10" borderId="4" xfId="0" applyFont="1" applyFill="1" applyBorder="1" applyAlignment="1">
      <alignment horizontal="right" vertical="center"/>
    </xf>
    <xf numFmtId="166" fontId="30" fillId="10" borderId="4" xfId="0" applyNumberFormat="1" applyFont="1" applyFill="1" applyBorder="1" applyAlignment="1">
      <alignment vertical="center" wrapText="1"/>
    </xf>
    <xf numFmtId="0" fontId="30" fillId="0" borderId="4" xfId="0" applyFont="1" applyBorder="1" applyAlignment="1">
      <alignment horizontal="left" vertical="center" wrapText="1"/>
    </xf>
    <xf numFmtId="166" fontId="30" fillId="0" borderId="4" xfId="0" applyNumberFormat="1" applyFont="1" applyBorder="1" applyAlignment="1">
      <alignment vertical="center" wrapText="1"/>
    </xf>
    <xf numFmtId="169" fontId="26" fillId="0" borderId="13" xfId="0" applyNumberFormat="1" applyFont="1" applyBorder="1" applyAlignment="1">
      <alignment vertical="center" wrapText="1"/>
    </xf>
    <xf numFmtId="169" fontId="26" fillId="0" borderId="14" xfId="0" applyNumberFormat="1" applyFont="1" applyBorder="1" applyAlignment="1">
      <alignment vertical="center" wrapText="1"/>
    </xf>
    <xf numFmtId="169" fontId="26" fillId="0" borderId="22" xfId="0" applyNumberFormat="1" applyFont="1" applyBorder="1" applyAlignment="1">
      <alignment vertical="center" wrapText="1"/>
    </xf>
    <xf numFmtId="0" fontId="5" fillId="0" borderId="0" xfId="0" applyFont="1" applyAlignment="1">
      <alignment horizontal="center" vertical="center" wrapText="1"/>
    </xf>
    <xf numFmtId="1" fontId="9" fillId="0" borderId="19" xfId="0" applyNumberFormat="1" applyFont="1" applyBorder="1" applyAlignment="1">
      <alignment horizontal="center" vertical="center" wrapText="1"/>
    </xf>
    <xf numFmtId="1" fontId="9" fillId="0" borderId="20" xfId="0" applyNumberFormat="1" applyFont="1" applyBorder="1" applyAlignment="1">
      <alignment horizontal="center" vertical="center" wrapText="1"/>
    </xf>
    <xf numFmtId="1" fontId="9" fillId="0" borderId="23" xfId="0" applyNumberFormat="1" applyFont="1" applyBorder="1" applyAlignment="1">
      <alignment horizontal="center" vertical="center" wrapText="1"/>
    </xf>
    <xf numFmtId="0" fontId="5" fillId="0" borderId="0" xfId="0" applyFont="1" applyAlignment="1">
      <alignment horizontal="center" vertical="center"/>
    </xf>
    <xf numFmtId="0" fontId="9" fillId="0" borderId="23" xfId="0" applyFont="1" applyBorder="1" applyAlignment="1">
      <alignment vertical="center" wrapText="1"/>
    </xf>
    <xf numFmtId="1" fontId="9" fillId="0" borderId="0" xfId="0" applyNumberFormat="1" applyFont="1" applyAlignment="1">
      <alignment horizontal="center" vertical="center" wrapText="1"/>
    </xf>
    <xf numFmtId="0" fontId="0" fillId="0" borderId="0" xfId="0" applyAlignment="1">
      <alignment horizontal="right" wrapText="1"/>
    </xf>
    <xf numFmtId="0" fontId="31" fillId="11" borderId="0" xfId="0" applyFont="1" applyFill="1" applyAlignment="1">
      <alignment horizontal="center"/>
    </xf>
    <xf numFmtId="0" fontId="31" fillId="0" borderId="0" xfId="0" applyFont="1" applyAlignment="1">
      <alignment horizontal="center"/>
    </xf>
    <xf numFmtId="0" fontId="0" fillId="0" borderId="0" xfId="0" applyAlignment="1">
      <alignment horizontal="right" vertical="center" wrapText="1"/>
    </xf>
    <xf numFmtId="0" fontId="32" fillId="9" borderId="0" xfId="0" applyFont="1" applyFill="1" applyAlignment="1">
      <alignment horizontal="center" vertical="center" wrapText="1"/>
    </xf>
    <xf numFmtId="166" fontId="33" fillId="9" borderId="19" xfId="0" applyNumberFormat="1" applyFont="1" applyFill="1" applyBorder="1" applyAlignment="1">
      <alignment horizontal="center" vertical="center" wrapText="1"/>
    </xf>
    <xf numFmtId="0" fontId="34" fillId="0" borderId="0" xfId="0" applyFont="1" applyAlignment="1">
      <alignment horizontal="right" wrapText="1"/>
    </xf>
    <xf numFmtId="166" fontId="35" fillId="0" borderId="20" xfId="0" applyNumberFormat="1" applyFont="1" applyBorder="1" applyAlignment="1">
      <alignment vertical="center" wrapText="1"/>
    </xf>
    <xf numFmtId="166" fontId="35" fillId="0" borderId="0" xfId="0" applyNumberFormat="1" applyFont="1" applyAlignment="1">
      <alignment vertical="center" wrapText="1"/>
    </xf>
    <xf numFmtId="166" fontId="33" fillId="9" borderId="24" xfId="0" applyNumberFormat="1" applyFont="1" applyFill="1" applyBorder="1" applyAlignment="1">
      <alignment horizontal="center" vertical="center" wrapText="1"/>
    </xf>
    <xf numFmtId="166" fontId="33" fillId="9" borderId="24" xfId="0" applyNumberFormat="1" applyFont="1" applyFill="1" applyBorder="1" applyAlignment="1">
      <alignment vertical="center" wrapText="1"/>
    </xf>
    <xf numFmtId="0" fontId="32" fillId="9" borderId="0" xfId="0" applyFont="1" applyFill="1" applyAlignment="1">
      <alignment vertical="center" wrapText="1"/>
    </xf>
    <xf numFmtId="166" fontId="35" fillId="0" borderId="25" xfId="0" applyNumberFormat="1" applyFont="1" applyBorder="1" applyAlignment="1">
      <alignment wrapText="1"/>
    </xf>
    <xf numFmtId="10" fontId="0" fillId="0" borderId="0" xfId="0" applyNumberFormat="1"/>
    <xf numFmtId="166" fontId="3" fillId="0" borderId="0" xfId="0" applyNumberFormat="1" applyFont="1"/>
    <xf numFmtId="166" fontId="35" fillId="0" borderId="26" xfId="0" applyNumberFormat="1" applyFont="1" applyBorder="1" applyAlignment="1">
      <alignment wrapText="1"/>
    </xf>
    <xf numFmtId="0" fontId="32" fillId="9" borderId="4" xfId="0" applyFont="1" applyFill="1" applyBorder="1" applyAlignment="1">
      <alignment horizontal="center" vertical="center" wrapText="1"/>
    </xf>
    <xf numFmtId="166" fontId="32" fillId="9" borderId="4" xfId="0" applyNumberFormat="1" applyFont="1" applyFill="1" applyBorder="1" applyAlignment="1">
      <alignment horizontal="center" vertical="center" wrapText="1"/>
    </xf>
    <xf numFmtId="0" fontId="0" fillId="2" borderId="4" xfId="0" applyFill="1" applyBorder="1" applyAlignment="1">
      <alignment horizontal="right" vertical="center" wrapText="1"/>
    </xf>
    <xf numFmtId="2" fontId="0" fillId="2" borderId="4" xfId="0" applyNumberFormat="1" applyFill="1" applyBorder="1" applyAlignment="1">
      <alignment horizontal="center" vertical="center" wrapText="1"/>
    </xf>
    <xf numFmtId="2" fontId="0" fillId="0" borderId="0" xfId="0" applyNumberFormat="1"/>
    <xf numFmtId="0" fontId="0" fillId="0" borderId="27" xfId="0" applyBorder="1" applyAlignment="1">
      <alignment horizontal="center" vertical="center"/>
    </xf>
    <xf numFmtId="3" fontId="0" fillId="12" borderId="28" xfId="0" applyNumberFormat="1" applyFill="1" applyBorder="1" applyAlignment="1">
      <alignment horizontal="center" vertical="center" wrapText="1"/>
    </xf>
    <xf numFmtId="0" fontId="0" fillId="0" borderId="30" xfId="0" applyBorder="1" applyAlignment="1">
      <alignment horizontal="center"/>
    </xf>
    <xf numFmtId="0" fontId="0" fillId="0" borderId="1" xfId="0" applyBorder="1" applyAlignment="1">
      <alignment horizontal="center"/>
    </xf>
    <xf numFmtId="10" fontId="0" fillId="0" borderId="15" xfId="0" applyNumberFormat="1" applyBorder="1" applyAlignment="1">
      <alignment horizontal="center"/>
    </xf>
    <xf numFmtId="0" fontId="0" fillId="0" borderId="15" xfId="0" applyBorder="1"/>
    <xf numFmtId="0" fontId="0" fillId="0" borderId="2" xfId="0" applyBorder="1"/>
    <xf numFmtId="0" fontId="0" fillId="0" borderId="1" xfId="0" applyBorder="1" applyAlignment="1">
      <alignment vertical="center"/>
    </xf>
    <xf numFmtId="166" fontId="3" fillId="0" borderId="2" xfId="0" applyNumberFormat="1" applyFont="1" applyBorder="1"/>
    <xf numFmtId="166" fontId="27" fillId="0" borderId="0" xfId="0" applyNumberFormat="1" applyFont="1" applyAlignment="1">
      <alignment horizontal="center" vertical="center" wrapText="1"/>
    </xf>
    <xf numFmtId="0" fontId="36" fillId="0" borderId="0" xfId="0" applyFont="1" applyAlignment="1">
      <alignment vertical="center" wrapText="1"/>
    </xf>
    <xf numFmtId="166" fontId="29" fillId="0" borderId="0" xfId="0" applyNumberFormat="1" applyFont="1" applyAlignment="1">
      <alignment horizontal="right" vertical="center" wrapText="1"/>
    </xf>
    <xf numFmtId="0" fontId="31" fillId="0" borderId="0" xfId="0" applyFont="1"/>
    <xf numFmtId="0" fontId="0" fillId="0" borderId="0" xfId="0" applyAlignment="1">
      <alignment horizontal="center"/>
    </xf>
    <xf numFmtId="0" fontId="28" fillId="7" borderId="31" xfId="0" applyFont="1" applyFill="1" applyBorder="1" applyAlignment="1">
      <alignment horizontal="center" vertical="center" wrapText="1"/>
    </xf>
    <xf numFmtId="0" fontId="28" fillId="7" borderId="32" xfId="0" applyFont="1" applyFill="1" applyBorder="1" applyAlignment="1">
      <alignment horizontal="center" vertical="center" wrapText="1"/>
    </xf>
    <xf numFmtId="0" fontId="28" fillId="7" borderId="33" xfId="0" applyFont="1" applyFill="1" applyBorder="1" applyAlignment="1">
      <alignment horizontal="center" vertical="center" wrapText="1"/>
    </xf>
    <xf numFmtId="0" fontId="28" fillId="7" borderId="0" xfId="0" applyFont="1" applyFill="1" applyAlignment="1">
      <alignment horizontal="center" vertical="center" wrapText="1"/>
    </xf>
    <xf numFmtId="0" fontId="0" fillId="0" borderId="0" xfId="0" applyAlignment="1">
      <alignment vertical="center" wrapText="1"/>
    </xf>
    <xf numFmtId="0" fontId="0" fillId="0" borderId="31" xfId="0" applyBorder="1" applyAlignment="1">
      <alignment wrapText="1"/>
    </xf>
    <xf numFmtId="0" fontId="0" fillId="0" borderId="32" xfId="0" applyBorder="1" applyAlignment="1">
      <alignment horizontal="center"/>
    </xf>
    <xf numFmtId="2" fontId="0" fillId="0" borderId="33" xfId="0" applyNumberFormat="1" applyBorder="1" applyAlignment="1">
      <alignment horizontal="right" wrapText="1"/>
    </xf>
    <xf numFmtId="0" fontId="0" fillId="0" borderId="34" xfId="0" applyBorder="1" applyAlignment="1">
      <alignment wrapText="1"/>
    </xf>
    <xf numFmtId="0" fontId="0" fillId="0" borderId="35" xfId="0" applyBorder="1" applyAlignment="1">
      <alignment wrapText="1"/>
    </xf>
    <xf numFmtId="0" fontId="0" fillId="0" borderId="36" xfId="0" applyBorder="1" applyAlignment="1">
      <alignment horizontal="center"/>
    </xf>
    <xf numFmtId="2" fontId="0" fillId="0" borderId="37" xfId="0" applyNumberFormat="1" applyBorder="1" applyAlignment="1">
      <alignment horizontal="right" wrapText="1"/>
    </xf>
    <xf numFmtId="170" fontId="0" fillId="0" borderId="0" xfId="0" applyNumberFormat="1"/>
    <xf numFmtId="0" fontId="28" fillId="0" borderId="0" xfId="0" applyFont="1" applyAlignment="1">
      <alignment vertical="center" wrapText="1"/>
    </xf>
    <xf numFmtId="0" fontId="0" fillId="0" borderId="0" xfId="0" applyAlignment="1" applyProtection="1">
      <alignment horizontal="center" vertical="center"/>
      <protection locked="0"/>
    </xf>
    <xf numFmtId="0" fontId="6" fillId="0" borderId="0" xfId="0" applyFont="1" applyAlignment="1">
      <alignment horizontal="center" vertical="center"/>
    </xf>
    <xf numFmtId="49" fontId="5" fillId="0" borderId="0" xfId="0" applyNumberFormat="1" applyFont="1" applyAlignment="1">
      <alignment horizontal="left" vertical="center" wrapText="1"/>
    </xf>
    <xf numFmtId="49" fontId="6" fillId="3" borderId="4" xfId="0" applyNumberFormat="1" applyFont="1" applyFill="1" applyBorder="1" applyAlignment="1" applyProtection="1">
      <alignment horizontal="left" vertical="center" wrapText="1"/>
      <protection locked="0"/>
    </xf>
    <xf numFmtId="0" fontId="4" fillId="0" borderId="0" xfId="0" applyFont="1" applyAlignment="1">
      <alignment horizontal="left" vertical="center" wrapText="1"/>
    </xf>
    <xf numFmtId="49" fontId="0" fillId="0" borderId="0" xfId="0" applyNumberFormat="1" applyAlignment="1">
      <alignment horizontal="left" vertical="center" wrapText="1"/>
    </xf>
    <xf numFmtId="0" fontId="4" fillId="0" borderId="4" xfId="0" applyFont="1" applyBorder="1" applyAlignment="1">
      <alignment horizontal="center" vertical="center" wrapText="1"/>
    </xf>
    <xf numFmtId="164" fontId="14" fillId="0" borderId="4" xfId="0" applyNumberFormat="1" applyFont="1" applyBorder="1" applyAlignment="1">
      <alignment horizontal="right" vertical="center"/>
    </xf>
    <xf numFmtId="0" fontId="6" fillId="0" borderId="4" xfId="0" applyFont="1" applyBorder="1" applyAlignment="1">
      <alignment horizontal="left" vertical="center"/>
    </xf>
    <xf numFmtId="0" fontId="6" fillId="0" borderId="4" xfId="0" applyFont="1" applyBorder="1" applyAlignment="1">
      <alignment horizontal="left" vertical="center" wrapText="1"/>
    </xf>
    <xf numFmtId="0" fontId="6" fillId="4" borderId="4" xfId="0" applyFont="1" applyFill="1" applyBorder="1" applyAlignment="1">
      <alignment horizontal="left" vertical="center"/>
    </xf>
    <xf numFmtId="0" fontId="14" fillId="0" borderId="4" xfId="0" applyFont="1" applyBorder="1" applyAlignment="1">
      <alignment horizontal="right" vertical="center"/>
    </xf>
    <xf numFmtId="0" fontId="6" fillId="0" borderId="4" xfId="0" applyFont="1" applyBorder="1" applyAlignment="1">
      <alignment horizontal="center" vertical="center"/>
    </xf>
    <xf numFmtId="0" fontId="4" fillId="0" borderId="4" xfId="0" applyFont="1" applyBorder="1" applyAlignment="1">
      <alignment horizontal="center" vertical="center"/>
    </xf>
    <xf numFmtId="1" fontId="6" fillId="4" borderId="14" xfId="0" applyNumberFormat="1" applyFont="1" applyFill="1" applyBorder="1" applyAlignment="1">
      <alignment horizontal="right" vertical="center" wrapText="1" indent="1"/>
    </xf>
    <xf numFmtId="49" fontId="6" fillId="3" borderId="4" xfId="0" applyNumberFormat="1" applyFont="1" applyFill="1" applyBorder="1" applyAlignment="1" applyProtection="1">
      <alignment horizontal="right" vertical="center" wrapText="1"/>
      <protection locked="0"/>
    </xf>
    <xf numFmtId="0" fontId="2" fillId="2" borderId="15" xfId="0" applyFont="1" applyFill="1" applyBorder="1" applyAlignment="1">
      <alignment horizontal="left" vertical="center" wrapText="1"/>
    </xf>
    <xf numFmtId="165" fontId="4" fillId="0" borderId="4" xfId="0" applyNumberFormat="1" applyFont="1" applyBorder="1" applyAlignment="1">
      <alignment horizontal="right" vertical="center" wrapText="1"/>
    </xf>
    <xf numFmtId="0" fontId="7" fillId="0" borderId="7" xfId="0" applyFont="1" applyBorder="1" applyAlignment="1">
      <alignment horizontal="left" vertical="center" wrapText="1"/>
    </xf>
    <xf numFmtId="10" fontId="6" fillId="3" borderId="4" xfId="0" applyNumberFormat="1" applyFont="1" applyFill="1" applyBorder="1" applyAlignment="1" applyProtection="1">
      <alignment horizontal="right" vertical="center" wrapText="1"/>
      <protection locked="0"/>
    </xf>
    <xf numFmtId="0" fontId="4" fillId="2"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49" fontId="6" fillId="3" borderId="13" xfId="0" applyNumberFormat="1" applyFont="1" applyFill="1" applyBorder="1" applyAlignment="1" applyProtection="1">
      <alignment horizontal="right" vertical="center" wrapText="1"/>
      <protection locked="0"/>
    </xf>
    <xf numFmtId="165" fontId="4" fillId="0" borderId="14" xfId="0" applyNumberFormat="1" applyFont="1" applyBorder="1" applyAlignment="1">
      <alignment horizontal="right" vertical="center" wrapText="1"/>
    </xf>
    <xf numFmtId="0" fontId="6" fillId="0" borderId="4" xfId="0" applyFont="1" applyBorder="1" applyAlignment="1">
      <alignment horizontal="center" vertical="center" wrapText="1"/>
    </xf>
    <xf numFmtId="49" fontId="10" fillId="3" borderId="4" xfId="0" applyNumberFormat="1" applyFont="1" applyFill="1" applyBorder="1" applyAlignment="1" applyProtection="1">
      <alignment horizontal="left" vertical="center" wrapText="1"/>
      <protection locked="0"/>
    </xf>
    <xf numFmtId="0" fontId="0" fillId="0" borderId="4" xfId="0" applyBorder="1" applyAlignment="1">
      <alignment horizontal="center" vertical="center"/>
    </xf>
    <xf numFmtId="0" fontId="8" fillId="0" borderId="6" xfId="0" applyFont="1" applyBorder="1" applyAlignment="1">
      <alignment horizontal="left" vertical="center" wrapText="1"/>
    </xf>
    <xf numFmtId="0" fontId="0" fillId="2" borderId="1" xfId="0" applyFill="1" applyBorder="1" applyAlignment="1">
      <alignment horizontal="center"/>
    </xf>
    <xf numFmtId="0" fontId="2" fillId="2" borderId="2" xfId="0" applyFont="1" applyFill="1" applyBorder="1" applyAlignment="1">
      <alignment horizontal="left" vertical="center" wrapText="1"/>
    </xf>
    <xf numFmtId="0" fontId="3" fillId="2" borderId="1" xfId="0" applyFont="1" applyFill="1" applyBorder="1" applyAlignment="1">
      <alignment horizontal="center" vertical="center"/>
    </xf>
    <xf numFmtId="0" fontId="4" fillId="3" borderId="3" xfId="0" applyFont="1" applyFill="1" applyBorder="1" applyAlignment="1">
      <alignment horizontal="center" vertical="center"/>
    </xf>
    <xf numFmtId="0" fontId="20" fillId="7" borderId="0" xfId="0" applyFont="1" applyFill="1" applyAlignment="1">
      <alignment horizontal="left" vertical="center" wrapText="1"/>
    </xf>
    <xf numFmtId="0" fontId="0" fillId="0" borderId="29" xfId="0" applyBorder="1" applyAlignment="1">
      <alignment horizontal="center" vertical="center" wrapText="1"/>
    </xf>
  </cellXfs>
  <cellStyles count="2">
    <cellStyle name="Normale" xfId="0" builtinId="0"/>
    <cellStyle name="Normale 2" xfId="1" xr:uid="{00000000-0005-0000-0000-000006000000}"/>
  </cellStyles>
  <dxfs count="3">
    <dxf>
      <font>
        <color rgb="FF9C0006"/>
      </font>
      <fill>
        <patternFill>
          <bgColor rgb="FFFFC7CE"/>
        </patternFill>
      </fill>
    </dxf>
    <dxf>
      <protection locked="0" hidden="0"/>
    </dxf>
    <dxf>
      <font>
        <strike val="0"/>
        <outline val="0"/>
        <shadow val="0"/>
        <u val="none"/>
        <vertAlign val="baseline"/>
        <sz val="11"/>
        <color theme="0"/>
        <name val="Calibri"/>
        <family val="2"/>
        <charset val="1"/>
        <scheme val="none"/>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A9D18E"/>
      <rgbColor rgb="FF808080"/>
      <rgbColor rgb="FF5B9BD5"/>
      <rgbColor rgb="FF993366"/>
      <rgbColor rgb="FFFFFFCC"/>
      <rgbColor rgb="FFDEEBF7"/>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F2F2F2"/>
      <rgbColor rgb="FFE2F0D9"/>
      <rgbColor rgb="FFFFF2CC"/>
      <rgbColor rgb="FF9DC3E6"/>
      <rgbColor rgb="FFFF99CC"/>
      <rgbColor rgb="FFCC99FF"/>
      <rgbColor rgb="FFFFC7CE"/>
      <rgbColor rgb="FF4472C4"/>
      <rgbColor rgb="FF33CCCC"/>
      <rgbColor rgb="FF92D050"/>
      <rgbColor rgb="FFFFCC00"/>
      <rgbColor rgb="FFFF9900"/>
      <rgbColor rgb="FFFF6600"/>
      <rgbColor rgb="FF666699"/>
      <rgbColor rgb="FF70AD47"/>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107280</xdr:colOff>
      <xdr:row>1</xdr:row>
      <xdr:rowOff>104400</xdr:rowOff>
    </xdr:from>
    <xdr:to>
      <xdr:col>1</xdr:col>
      <xdr:colOff>1478880</xdr:colOff>
      <xdr:row>2</xdr:row>
      <xdr:rowOff>66600</xdr:rowOff>
    </xdr:to>
    <xdr:pic>
      <xdr:nvPicPr>
        <xdr:cNvPr id="2" name="Immagine 1" descr="ATERSIR-Marchio-RGB">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348480" y="294840"/>
          <a:ext cx="1371600" cy="810000"/>
        </a:xfrm>
        <a:prstGeom prst="rect">
          <a:avLst/>
        </a:prstGeom>
        <a:ln w="0">
          <a:noFill/>
        </a:ln>
      </xdr:spPr>
    </xdr:pic>
    <xdr:clientData/>
  </xdr:twoCellAnchor>
  <xdr:twoCellAnchor editAs="oneCell">
    <xdr:from>
      <xdr:col>1</xdr:col>
      <xdr:colOff>925200</xdr:colOff>
      <xdr:row>52</xdr:row>
      <xdr:rowOff>37080</xdr:rowOff>
    </xdr:from>
    <xdr:to>
      <xdr:col>1</xdr:col>
      <xdr:colOff>2296800</xdr:colOff>
      <xdr:row>52</xdr:row>
      <xdr:rowOff>851400</xdr:rowOff>
    </xdr:to>
    <xdr:pic>
      <xdr:nvPicPr>
        <xdr:cNvPr id="3" name="Immagine 2" descr="ATERSIR-Marchio-RGB">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xdr:blipFill>
      <xdr:spPr>
        <a:xfrm>
          <a:off x="1166400" y="24897240"/>
          <a:ext cx="1371600" cy="8143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151920</xdr:colOff>
      <xdr:row>1</xdr:row>
      <xdr:rowOff>79560</xdr:rowOff>
    </xdr:from>
    <xdr:to>
      <xdr:col>1</xdr:col>
      <xdr:colOff>1523520</xdr:colOff>
      <xdr:row>2</xdr:row>
      <xdr:rowOff>318960</xdr:rowOff>
    </xdr:to>
    <xdr:pic>
      <xdr:nvPicPr>
        <xdr:cNvPr id="2" name="Immagine 1" descr="ATERSIR-Marchio-RGB">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776160" y="222480"/>
          <a:ext cx="1371600" cy="810720"/>
        </a:xfrm>
        <a:prstGeom prst="rect">
          <a:avLst/>
        </a:prstGeom>
        <a:ln w="0">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Tabella18" displayName="Tabella18" ref="I9:L24" totalsRowShown="0" headerRowDxfId="2">
  <autoFilter ref="I9:L24" xr:uid="{00000000-0009-0000-0100-000009000000}"/>
  <tableColumns count="4">
    <tableColumn id="1" xr3:uid="{00000000-0010-0000-0000-000001000000}" name="Comune membro"/>
    <tableColumn id="2" xr3:uid="{00000000-0010-0000-0000-000002000000}" name="Fa parte del bacino di utenza del Centro del Riuso? (compilare Si/No)" dataDxfId="1"/>
    <tableColumn id="3" xr3:uid="{00000000-0010-0000-0000-000003000000}" name="Abitanti comune"/>
    <tableColumn id="4" xr3:uid="{00000000-0010-0000-0000-000004000000}" name="#PlasticFreER comune - verifica"/>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9000000}" name="Tabella9" displayName="Tabella9" ref="B19:C22" totalsRowShown="0">
  <autoFilter ref="B19:C22" xr:uid="{00000000-0009-0000-0100-00000F000000}"/>
  <tableColumns count="2">
    <tableColumn id="1" xr3:uid="{00000000-0010-0000-0900-000001000000}" name="Tipologie di beni usati gestiti"/>
    <tableColumn id="2" xr3:uid="{00000000-0010-0000-0900-000002000000}" name="punti"/>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A000000}" name="Tabella15" displayName="Tabella15" ref="B2:C4" totalsRowShown="0">
  <autoFilter ref="B2:C4" xr:uid="{00000000-0009-0000-0100-000006000000}"/>
  <tableColumns count="2">
    <tableColumn id="1" xr3:uid="{00000000-0010-0000-0A00-000001000000}" name="IMPORTI MINIMI PER TIPOLOGIA"/>
    <tableColumn id="2" xr3:uid="{00000000-0010-0000-0A00-000002000000}" name="VALORI"/>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ella17" displayName="Tabella17" ref="B6:E9" totalsRowShown="0">
  <autoFilter ref="B6:E9" xr:uid="{00000000-0009-0000-0100-000008000000}"/>
  <tableColumns count="4">
    <tableColumn id="1" xr3:uid="{00000000-0010-0000-0B00-000001000000}" name="IMPORTI MASSIMI PER TIPOLOGIA E RESIDENTI (art. 3 BANDO)"/>
    <tableColumn id="2" xr3:uid="{00000000-0010-0000-0B00-000002000000}" name="VALORI base"/>
    <tableColumn id="3" xr3:uid="{00000000-0010-0000-0B00-000003000000}" name="VALORI incr."/>
    <tableColumn id="4" xr3:uid="{00000000-0010-0000-0B00-000004000000}" name="IMPORTI MASSIMI PER TIPOLOGIA E RESIDENTI CON INCREMENTO"/>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C000000}" name="Tabella2" displayName="Tabella2" ref="B31:C39" totalsRowCount="1">
  <autoFilter ref="B31:C38" xr:uid="{00000000-0009-0000-0100-00000A000000}"/>
  <tableColumns count="2">
    <tableColumn id="1" xr3:uid="{00000000-0010-0000-0C00-000001000000}" name="controllo #PlasticFreER" totalsRowLabel="controllo se presente almeno un comune che non rispetta il requisito #PlasticFreER"/>
    <tableColumn id="2" xr3:uid="{00000000-0010-0000-0C00-000002000000}" name="rispetta il requisito" totalsRowFunction="custom">
      <totalsRowFormula>IF(COUNTIF(C32:C38,"*?")=0,"",IF(COUNTIF(C32:C38,"NO")&gt;0,"ERRORE","OK"))</totalsRow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D000000}" name="Tabella4" displayName="Tabella4" ref="B26:C29" totalsRowShown="0">
  <autoFilter ref="B26:C29" xr:uid="{00000000-0009-0000-0100-00000B000000}"/>
  <tableColumns count="2">
    <tableColumn id="1" xr3:uid="{00000000-0010-0000-0D00-000001000000}" name="TIPOLOGIA DI PROGETTO"/>
    <tableColumn id="2" xr3:uid="{00000000-0010-0000-0D00-000002000000}" name="MASSIMALE"/>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E000000}" name="Tabella16" displayName="Tabella16" ref="A1:D331" totalsRowShown="0">
  <autoFilter ref="A1:D331" xr:uid="{00000000-0009-0000-0100-000007000000}"/>
  <tableColumns count="4">
    <tableColumn id="1" xr3:uid="{00000000-0010-0000-0E00-000001000000}" name="Comune"/>
    <tableColumn id="2" xr3:uid="{00000000-0010-0000-0E00-000002000000}" name="Prov"/>
    <tableColumn id="3" xr3:uid="{00000000-0010-0000-0E00-000003000000}" name="Residenti al 31/12/2024"/>
    <tableColumn id="4" xr3:uid="{00000000-0010-0000-0E00-000004000000}" name="E' verificato il requisito #PlasticFreER (aggiornata al 21/4/2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a1" displayName="Tabella1" ref="B15:E28" totalsRowShown="0">
  <tableColumns count="4">
    <tableColumn id="1" xr3:uid="{00000000-0010-0000-0100-000001000000}" name="VOCE DI SPESA (descrizione di dettaglio obbligatoria)"/>
    <tableColumn id="2" xr3:uid="{00000000-0010-0000-0100-000002000000}" name="COSTO (€)*"/>
    <tableColumn id="3" xr3:uid="{00000000-0010-0000-0100-000003000000}" name="TIPOLOGIA COSTO"/>
    <tableColumn id="4" xr3:uid="{00000000-0010-0000-0100-000004000000}" name="Colonna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PlasticfreER" displayName="PlasticfreER" ref="B2:B13" totalsRowShown="0">
  <autoFilter ref="B2:B13" xr:uid="{00000000-0009-0000-0100-000001000000}"/>
  <tableColumns count="1">
    <tableColumn id="1" xr3:uid="{00000000-0010-0000-0200-000001000000}" name="TIPOLOGIA DI COSTO CENTRI RACCOLTA / STAZIONI TRASFERENZA E LOGISTICH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la12" displayName="Tabella12" ref="B16:B19" totalsRowShown="0">
  <autoFilter ref="B16:B19" xr:uid="{00000000-0009-0000-0100-000004000000}"/>
  <tableColumns count="1">
    <tableColumn id="1" xr3:uid="{00000000-0010-0000-0300-000001000000}" name="TIPOLOGIA DI RICHIEDENT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ella8" displayName="Tabella8" ref="C20:C32" totalsRowShown="0">
  <autoFilter ref="C20:C32" xr:uid="{00000000-0009-0000-0100-00000E000000}"/>
  <tableColumns count="1">
    <tableColumn id="1" xr3:uid="{00000000-0010-0000-0400-000001000000}" name="SPESE AMMISSIBILI (art.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la11" displayName="Tabella11" ref="B24:C32" totalsRowCount="1">
  <autoFilter ref="B24:C31" xr:uid="{00000000-0009-0000-0100-000003000000}"/>
  <tableColumns count="2">
    <tableColumn id="1" xr3:uid="{00000000-0010-0000-0500-000001000000}" name="conteggio numero partecipanti"/>
    <tableColumn id="2" xr3:uid="{00000000-0010-0000-0500-000002000000}" name="numero" totalsRowFunction="sum"/>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6000000}" name="Tabella124" displayName="Tabella124" ref="B1:C4" totalsRowShown="0">
  <autoFilter ref="B1:C4" xr:uid="{00000000-0009-0000-0100-000005000000}"/>
  <tableColumns count="2">
    <tableColumn id="1" xr3:uid="{00000000-0010-0000-0600-000001000000}" name="UTILIZZO INTERCOMUNALE DEL CENTRO"/>
    <tableColumn id="2" xr3:uid="{00000000-0010-0000-0600-000002000000}" name="punteggio attribuito"/>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ella6" displayName="Tabella6" ref="B6:C9" totalsRowShown="0">
  <autoFilter ref="B6:C9" xr:uid="{00000000-0009-0000-0100-00000C000000}"/>
  <tableColumns count="2">
    <tableColumn id="1" xr3:uid="{00000000-0010-0000-0700-000001000000}" name="Ubicazione del centro del riuso rispetto ad un Centro di Raccolta rifiuti"/>
    <tableColumn id="2" xr3:uid="{00000000-0010-0000-0700-000002000000}" name="punteggio attribuito"/>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8000000}" name="Tabella7" displayName="Tabella7" ref="B11:C17" totalsRowShown="0">
  <autoFilter ref="B11:C17" xr:uid="{00000000-0009-0000-0100-00000D000000}"/>
  <tableColumns count="2">
    <tableColumn id="1" xr3:uid="{00000000-0010-0000-0800-000001000000}" name="calcolo punteggio totale "/>
    <tableColumn id="2" xr3:uid="{00000000-0010-0000-0800-000002000000}" name="punteggi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9F4DED4-51EC-429A-947A-023FCCB03135}">
  <we:reference id="wa200009404" version="1.0.0.8" store="en-US" storeType="OMEX"/>
  <we:alternateReferences>
    <we:reference id="WA200009404" version="1.0.0.8" store="WA200009404" storeType="OMEX"/>
  </we:alternateReferences>
  <we:properties>
    <we:property name="claude.fileId" value="&quot;ea6c6b11-fde7-4b87-97e2-4cea814c9fe3&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table" Target="../tables/table6.xml"/><Relationship Id="rId5" Type="http://schemas.openxmlformats.org/officeDocument/2006/relationships/table" Target="../tables/table10.xml"/><Relationship Id="rId4" Type="http://schemas.openxmlformats.org/officeDocument/2006/relationships/table" Target="../tables/table9.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table" Target="../tables/table11.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FD100"/>
  <sheetViews>
    <sheetView showGridLines="0" tabSelected="1" zoomScale="70" zoomScaleNormal="70" workbookViewId="0">
      <selection activeCell="F5" sqref="F5:G6"/>
    </sheetView>
  </sheetViews>
  <sheetFormatPr defaultColWidth="8.85546875" defaultRowHeight="15" x14ac:dyDescent="0.25"/>
  <cols>
    <col min="1" max="1" width="3.42578125" customWidth="1"/>
    <col min="2" max="2" width="48.7109375" customWidth="1"/>
    <col min="3" max="3" width="55.85546875" customWidth="1"/>
    <col min="4" max="4" width="19.140625" customWidth="1"/>
    <col min="5" max="5" width="35.140625" customWidth="1"/>
    <col min="6" max="6" width="19.85546875" customWidth="1"/>
    <col min="7" max="7" width="34.42578125" customWidth="1"/>
    <col min="8" max="8" width="4.85546875" customWidth="1"/>
    <col min="9" max="9" width="21.5703125" customWidth="1"/>
    <col min="10" max="10" width="24" customWidth="1"/>
    <col min="11" max="11" width="17.28515625" customWidth="1"/>
    <col min="12" max="12" width="16.28515625" customWidth="1"/>
    <col min="13" max="13" width="13" hidden="1" customWidth="1"/>
  </cols>
  <sheetData>
    <row r="2" spans="1:13" ht="66.75" customHeight="1" x14ac:dyDescent="0.25">
      <c r="B2" s="199"/>
      <c r="C2" s="200" t="s">
        <v>0</v>
      </c>
      <c r="D2" s="200"/>
      <c r="E2" s="200"/>
      <c r="F2" s="200"/>
      <c r="G2" s="200"/>
    </row>
    <row r="3" spans="1:13" s="3" customFormat="1" ht="21" customHeight="1" x14ac:dyDescent="0.25">
      <c r="B3" s="199"/>
      <c r="C3" s="200"/>
      <c r="D3" s="200"/>
      <c r="E3" s="200"/>
      <c r="F3" s="200"/>
      <c r="G3" s="200"/>
    </row>
    <row r="4" spans="1:13" ht="15" customHeight="1" x14ac:dyDescent="0.25">
      <c r="D4" s="4"/>
      <c r="E4" s="4"/>
      <c r="F4" s="4"/>
    </row>
    <row r="5" spans="1:13" ht="27" customHeight="1" x14ac:dyDescent="0.25">
      <c r="B5" s="201" t="s">
        <v>1</v>
      </c>
      <c r="C5" s="201"/>
      <c r="D5" s="201"/>
      <c r="E5" s="201"/>
      <c r="F5" s="202"/>
      <c r="G5" s="202"/>
    </row>
    <row r="6" spans="1:13" ht="27" customHeight="1" x14ac:dyDescent="0.25">
      <c r="B6" s="201"/>
      <c r="C6" s="201"/>
      <c r="D6" s="201"/>
      <c r="E6" s="201"/>
      <c r="F6" s="202"/>
      <c r="G6" s="202"/>
    </row>
    <row r="7" spans="1:13" ht="15" customHeight="1" x14ac:dyDescent="0.25">
      <c r="D7" s="4"/>
      <c r="E7" s="4"/>
      <c r="F7" s="4"/>
    </row>
    <row r="8" spans="1:13" ht="25.5" customHeight="1" x14ac:dyDescent="0.25">
      <c r="B8" s="191" t="s">
        <v>2</v>
      </c>
      <c r="C8" s="191"/>
      <c r="D8" s="191"/>
      <c r="E8" s="191"/>
      <c r="I8" s="197" t="s">
        <v>3</v>
      </c>
      <c r="J8" s="197"/>
      <c r="K8" s="197"/>
      <c r="L8" s="197"/>
    </row>
    <row r="9" spans="1:13" ht="50.25" customHeight="1" x14ac:dyDescent="0.3">
      <c r="A9" s="5"/>
      <c r="B9" s="6" t="s">
        <v>4</v>
      </c>
      <c r="C9" s="174"/>
      <c r="D9" s="174"/>
      <c r="E9" s="174"/>
      <c r="F9" s="7" t="str">
        <f>IF(ISBLANK(C9),"OBBLIGATORIO","")</f>
        <v>OBBLIGATORIO</v>
      </c>
      <c r="G9" s="198" t="s">
        <v>5</v>
      </c>
      <c r="I9" s="170" t="s">
        <v>6</v>
      </c>
      <c r="J9" s="170" t="s">
        <v>7</v>
      </c>
      <c r="K9" s="170" t="s">
        <v>8</v>
      </c>
      <c r="L9" s="170" t="s">
        <v>9</v>
      </c>
    </row>
    <row r="10" spans="1:13" ht="59.25" customHeight="1" x14ac:dyDescent="0.3">
      <c r="A10" s="5"/>
      <c r="B10" s="6" t="s">
        <v>10</v>
      </c>
      <c r="C10" s="174"/>
      <c r="D10" s="174"/>
      <c r="E10" s="174"/>
      <c r="F10" s="9" t="str">
        <f>IF(ISBLANK(C10),"OBBLIGATORIO","")</f>
        <v>OBBLIGATORIO</v>
      </c>
      <c r="G10" s="198"/>
      <c r="I10" s="10" t="str">
        <f>IFERROR(INDEX('Elenco Unioni RER'!$D$2:$D$266,$M10),"")</f>
        <v/>
      </c>
      <c r="J10" s="171"/>
      <c r="K10" s="12">
        <f>IFERROR(INDEX('Elenco Unioni RER'!$F$2:$F$266,$M10)*1,0)</f>
        <v>0</v>
      </c>
      <c r="L10" s="11" t="str">
        <f>IFERROR(INDEX('Elenco Unioni RER'!$I$2:$I$266,$M10),"")</f>
        <v/>
      </c>
      <c r="M10" t="str">
        <f t="array" ref="M10">IFERROR(SMALL(IF('Elenco Unioni RER'!$C$2:$C$266=$C$10,ROW('Elenco Unioni RER'!$C$2:$C$266)-1),ROW()-ROW($M$10)+1),"")</f>
        <v/>
      </c>
    </row>
    <row r="11" spans="1:13" ht="39" customHeight="1" x14ac:dyDescent="0.3">
      <c r="A11" s="5"/>
      <c r="B11" s="6" t="s">
        <v>11</v>
      </c>
      <c r="C11" s="174"/>
      <c r="D11" s="174"/>
      <c r="E11" s="174"/>
      <c r="F11" s="9" t="str">
        <f>IF(ISBLANK(C11),"OBBLIGATORIO","")</f>
        <v>OBBLIGATORIO</v>
      </c>
      <c r="G11" s="198"/>
      <c r="I11" s="10" t="str">
        <f>IFERROR(INDEX('Elenco Unioni RER'!$D$2:$D$266,$M11),"")</f>
        <v/>
      </c>
      <c r="J11" s="171"/>
      <c r="K11" s="12">
        <f>IFERROR(INDEX('Elenco Unioni RER'!$F$2:$F$266,$M11)*1,0)</f>
        <v>0</v>
      </c>
      <c r="L11" s="11" t="str">
        <f>IFERROR(INDEX('Elenco Unioni RER'!$I$2:$I$266,$M11),"")</f>
        <v/>
      </c>
      <c r="M11" t="str">
        <f t="array" ref="M11">IFERROR(SMALL(IF('Elenco Unioni RER'!$C$2:$C$266=$C$10,ROW('Elenco Unioni RER'!$C$2:$C$266)-1),ROW()-ROW($M$10)+1),"")</f>
        <v/>
      </c>
    </row>
    <row r="12" spans="1:13" ht="39" customHeight="1" x14ac:dyDescent="0.3">
      <c r="A12" s="5"/>
      <c r="B12" s="6" t="s">
        <v>12</v>
      </c>
      <c r="C12" s="174"/>
      <c r="D12" s="174"/>
      <c r="E12" s="174"/>
      <c r="F12" s="9" t="str">
        <f>IF(ISBLANK(C12),"OBBLIGATORIO","")</f>
        <v>OBBLIGATORIO</v>
      </c>
      <c r="G12" s="198"/>
      <c r="I12" s="10" t="str">
        <f>IFERROR(INDEX('Elenco Unioni RER'!$D$2:$D$266,$M12),"")</f>
        <v/>
      </c>
      <c r="J12" s="171"/>
      <c r="K12" s="12">
        <f>IFERROR(INDEX('Elenco Unioni RER'!$F$2:$F$266,$M12)*1,0)</f>
        <v>0</v>
      </c>
      <c r="L12" s="11" t="str">
        <f>IFERROR(INDEX('Elenco Unioni RER'!$I$2:$I$266,$M12),"")</f>
        <v/>
      </c>
      <c r="M12" t="str">
        <f t="array" ref="M12">IFERROR(SMALL(IF('Elenco Unioni RER'!$C$2:$C$266=$C$10,ROW('Elenco Unioni RER'!$C$2:$C$266)-1),ROW()-ROW($M$10)+1),"")</f>
        <v/>
      </c>
    </row>
    <row r="13" spans="1:13" ht="50.25" customHeight="1" x14ac:dyDescent="0.3">
      <c r="A13" s="5"/>
      <c r="B13" s="6" t="s">
        <v>13</v>
      </c>
      <c r="C13" s="196"/>
      <c r="D13" s="196"/>
      <c r="E13" s="196"/>
      <c r="F13" s="13" t="str">
        <f>IF(ISBLANK(C13),"OBBLIGATORIO","")</f>
        <v>OBBLIGATORIO</v>
      </c>
      <c r="G13" s="198"/>
      <c r="I13" s="10" t="str">
        <f>IFERROR(INDEX('Elenco Unioni RER'!$D$2:$D$266,$M13),"")</f>
        <v/>
      </c>
      <c r="J13" s="171"/>
      <c r="K13" s="12">
        <f>IFERROR(INDEX('Elenco Unioni RER'!$F$2:$F$266,$M13)*1,0)</f>
        <v>0</v>
      </c>
      <c r="L13" s="11" t="str">
        <f>IFERROR(INDEX('Elenco Unioni RER'!$I$2:$I$266,$M13),"")</f>
        <v/>
      </c>
      <c r="M13" t="str">
        <f t="array" ref="M13">IFERROR(SMALL(IF('Elenco Unioni RER'!$C$2:$C$266=$C$10,ROW('Elenco Unioni RER'!$C$2:$C$266)-1),ROW()-ROW($M$10)+1),"")</f>
        <v/>
      </c>
    </row>
    <row r="14" spans="1:13" ht="18.75" customHeight="1" x14ac:dyDescent="0.3">
      <c r="A14" s="5"/>
      <c r="B14" s="14"/>
      <c r="C14" s="14"/>
      <c r="D14" s="5"/>
      <c r="E14" s="15"/>
      <c r="F14" s="16"/>
      <c r="I14" s="10" t="str">
        <f>IFERROR(INDEX('Elenco Unioni RER'!$D$2:$D$266,$M14),"")</f>
        <v/>
      </c>
      <c r="J14" s="171"/>
      <c r="K14" s="12">
        <f>IFERROR(INDEX('Elenco Unioni RER'!$F$2:$F$266,$M14)*1,0)</f>
        <v>0</v>
      </c>
      <c r="L14" s="11" t="str">
        <f>IFERROR(INDEX('Elenco Unioni RER'!$I$2:$I$266,$M14),"")</f>
        <v/>
      </c>
      <c r="M14" t="str">
        <f t="array" ref="M14">IFERROR(SMALL(IF('Elenco Unioni RER'!$C$2:$C$266=$C$10,ROW('Elenco Unioni RER'!$C$2:$C$266)-1),ROW()-ROW($M$10)+1),"")</f>
        <v/>
      </c>
    </row>
    <row r="15" spans="1:13" ht="25.5" customHeight="1" x14ac:dyDescent="0.25">
      <c r="B15" s="191" t="s">
        <v>14</v>
      </c>
      <c r="C15" s="191"/>
      <c r="D15" s="191"/>
      <c r="E15" s="191"/>
      <c r="I15" s="10" t="str">
        <f>IFERROR(INDEX('Elenco Unioni RER'!$D$2:$D$266,$M15),"")</f>
        <v/>
      </c>
      <c r="J15" s="171"/>
      <c r="K15" s="12">
        <f>IFERROR(INDEX('Elenco Unioni RER'!$F$2:$F$266,$M15)*1,0)</f>
        <v>0</v>
      </c>
      <c r="L15" s="11" t="str">
        <f>IFERROR(INDEX('Elenco Unioni RER'!$I$2:$I$266,$M15),"")</f>
        <v/>
      </c>
      <c r="M15" t="str">
        <f t="array" ref="M15">IFERROR(SMALL(IF('Elenco Unioni RER'!$C$2:$C$266=$C$10,ROW('Elenco Unioni RER'!$C$2:$C$266)-1),ROW()-ROW($M$10)+1),"")</f>
        <v/>
      </c>
    </row>
    <row r="16" spans="1:13" ht="25.5" customHeight="1" x14ac:dyDescent="0.3">
      <c r="A16" s="5"/>
      <c r="B16" s="6" t="s">
        <v>15</v>
      </c>
      <c r="C16" s="174"/>
      <c r="D16" s="174"/>
      <c r="E16" s="174"/>
      <c r="F16" s="9" t="str">
        <f>IF(ISBLANK(C16),"OBBLIGATORIO","")</f>
        <v>OBBLIGATORIO</v>
      </c>
      <c r="I16" s="10" t="str">
        <f>IFERROR(INDEX('Elenco Unioni RER'!$D$2:$D$266,$M16),"")</f>
        <v/>
      </c>
      <c r="J16" s="171"/>
      <c r="K16" s="12">
        <f>IFERROR(INDEX('Elenco Unioni RER'!$F$2:$F$266,$M16)*1,0)</f>
        <v>0</v>
      </c>
      <c r="L16" s="11" t="str">
        <f>IFERROR(INDEX('Elenco Unioni RER'!$I$2:$I$266,$M16),"")</f>
        <v/>
      </c>
      <c r="M16" t="str">
        <f t="array" ref="M16">IFERROR(SMALL(IF('Elenco Unioni RER'!$C$2:$C$266=$C$10,ROW('Elenco Unioni RER'!$C$2:$C$266)-1),ROW()-ROW($M$10)+1),"")</f>
        <v/>
      </c>
    </row>
    <row r="17" spans="1:13" ht="25.5" customHeight="1" x14ac:dyDescent="0.3">
      <c r="A17" s="5"/>
      <c r="B17" s="6" t="s">
        <v>16</v>
      </c>
      <c r="C17" s="174"/>
      <c r="D17" s="174"/>
      <c r="E17" s="174"/>
      <c r="F17" s="9" t="str">
        <f>IF(ISBLANK(C17),"OBBLIGATORIO","")</f>
        <v>OBBLIGATORIO</v>
      </c>
      <c r="I17" s="10" t="str">
        <f>IFERROR(INDEX('Elenco Unioni RER'!$D$2:$D$266,$M17),"")</f>
        <v/>
      </c>
      <c r="J17" s="171"/>
      <c r="K17" s="12">
        <f>IFERROR(INDEX('Elenco Unioni RER'!$F$2:$F$266,$M17)*1,0)</f>
        <v>0</v>
      </c>
      <c r="L17" s="11" t="str">
        <f>IFERROR(INDEX('Elenco Unioni RER'!$I$2:$I$266,$M17),"")</f>
        <v/>
      </c>
      <c r="M17" t="str">
        <f t="array" ref="M17">IFERROR(SMALL(IF('Elenco Unioni RER'!$C$2:$C$266=$C$10,ROW('Elenco Unioni RER'!$C$2:$C$266)-1),ROW()-ROW($M$10)+1),"")</f>
        <v/>
      </c>
    </row>
    <row r="18" spans="1:13" ht="25.5" customHeight="1" x14ac:dyDescent="0.3">
      <c r="A18" s="5"/>
      <c r="B18" s="6" t="s">
        <v>17</v>
      </c>
      <c r="C18" s="174"/>
      <c r="D18" s="174"/>
      <c r="E18" s="174"/>
      <c r="F18" s="9" t="str">
        <f>IF(ISBLANK(C18),"OBBLIGATORIO","")</f>
        <v>OBBLIGATORIO</v>
      </c>
      <c r="I18" s="10" t="str">
        <f>IFERROR(INDEX('Elenco Unioni RER'!$D$2:$D$266,$M18),"")</f>
        <v/>
      </c>
      <c r="J18" s="171"/>
      <c r="K18" s="12">
        <f>IFERROR(INDEX('Elenco Unioni RER'!$F$2:$F$266,$M18)*1,0)</f>
        <v>0</v>
      </c>
      <c r="L18" s="11" t="str">
        <f>IFERROR(INDEX('Elenco Unioni RER'!$I$2:$I$266,$M18),"")</f>
        <v/>
      </c>
      <c r="M18" t="str">
        <f t="array" ref="M18">IFERROR(SMALL(IF('Elenco Unioni RER'!$C$2:$C$266=$C$10,ROW('Elenco Unioni RER'!$C$2:$C$266)-1),ROW()-ROW($M$10)+1),"")</f>
        <v/>
      </c>
    </row>
    <row r="19" spans="1:13" ht="25.5" customHeight="1" x14ac:dyDescent="0.3">
      <c r="A19" s="5"/>
      <c r="B19" s="6" t="s">
        <v>18</v>
      </c>
      <c r="C19" s="174"/>
      <c r="D19" s="174"/>
      <c r="E19" s="174"/>
      <c r="F19" s="9" t="str">
        <f>IF(ISBLANK(C19),"OBBLIGATORIO","")</f>
        <v>OBBLIGATORIO</v>
      </c>
      <c r="I19" s="10" t="str">
        <f>IFERROR(INDEX('Elenco Unioni RER'!$D$2:$D$266,$M19),"")</f>
        <v/>
      </c>
      <c r="J19" s="171"/>
      <c r="K19" s="12">
        <f>IFERROR(INDEX('Elenco Unioni RER'!$F$2:$F$266,$M19)*1,0)</f>
        <v>0</v>
      </c>
      <c r="L19" s="11" t="str">
        <f>IFERROR(INDEX('Elenco Unioni RER'!$I$2:$I$266,$M19),"")</f>
        <v/>
      </c>
      <c r="M19" t="str">
        <f t="array" ref="M19">IFERROR(SMALL(IF('Elenco Unioni RER'!$C$2:$C$266=$C$10,ROW('Elenco Unioni RER'!$C$2:$C$266)-1),ROW()-ROW($M$10)+1),"")</f>
        <v/>
      </c>
    </row>
    <row r="20" spans="1:13" ht="18.75" customHeight="1" x14ac:dyDescent="0.3">
      <c r="A20" s="5"/>
      <c r="B20" s="14"/>
      <c r="C20" s="14"/>
      <c r="D20" s="5"/>
      <c r="E20" s="15"/>
      <c r="F20" s="16"/>
      <c r="I20" s="10" t="str">
        <f>IFERROR(INDEX('Elenco Unioni RER'!$D$2:$D$266,$M20),"")</f>
        <v/>
      </c>
      <c r="J20" s="171"/>
      <c r="K20" s="12">
        <f>IFERROR(INDEX('Elenco Unioni RER'!$F$2:$F$266,$M20)*1,0)</f>
        <v>0</v>
      </c>
      <c r="L20" s="11" t="str">
        <f>IFERROR(INDEX('Elenco Unioni RER'!$I$2:$I$266,$M20),"")</f>
        <v/>
      </c>
      <c r="M20" t="str">
        <f t="array" ref="M20">IFERROR(SMALL(IF('Elenco Unioni RER'!$C$2:$C$266=$C$10,ROW('Elenco Unioni RER'!$C$2:$C$266)-1),ROW()-ROW($M$10)+1),"")</f>
        <v/>
      </c>
    </row>
    <row r="21" spans="1:13" ht="25.5" customHeight="1" x14ac:dyDescent="0.25">
      <c r="B21" s="191" t="s">
        <v>19</v>
      </c>
      <c r="C21" s="191"/>
      <c r="D21" s="191"/>
      <c r="E21" s="191"/>
      <c r="I21" s="10" t="str">
        <f>IFERROR(INDEX('Elenco Unioni RER'!$D$2:$D$266,$M21),"")</f>
        <v/>
      </c>
      <c r="J21" s="171"/>
      <c r="K21" s="12">
        <f>IFERROR(INDEX('Elenco Unioni RER'!$F$2:$F$266,$M21)*1,0)</f>
        <v>0</v>
      </c>
      <c r="L21" s="11" t="str">
        <f>IFERROR(INDEX('Elenco Unioni RER'!$I$2:$I$266,$M21),"")</f>
        <v/>
      </c>
      <c r="M21" t="str">
        <f t="array" ref="M21">IFERROR(SMALL(IF('Elenco Unioni RER'!$C$2:$C$266=$C$10,ROW('Elenco Unioni RER'!$C$2:$C$266)-1),ROW()-ROW($M$10)+1),"")</f>
        <v/>
      </c>
    </row>
    <row r="22" spans="1:13" ht="25.5" customHeight="1" x14ac:dyDescent="0.3">
      <c r="A22" s="5"/>
      <c r="B22" s="6" t="s">
        <v>15</v>
      </c>
      <c r="C22" s="174"/>
      <c r="D22" s="174"/>
      <c r="E22" s="174"/>
      <c r="F22" s="9" t="str">
        <f>IF(ISBLANK(C22),"OBBLIGATORIO","")</f>
        <v>OBBLIGATORIO</v>
      </c>
      <c r="I22" s="10" t="str">
        <f>IFERROR(INDEX('Elenco Unioni RER'!$D$2:$D$266,$M22),"")</f>
        <v/>
      </c>
      <c r="J22" s="171"/>
      <c r="K22" s="12">
        <f>IFERROR(INDEX('Elenco Unioni RER'!$F$2:$F$266,$M22)*1,0)</f>
        <v>0</v>
      </c>
      <c r="L22" s="11" t="str">
        <f>IFERROR(INDEX('Elenco Unioni RER'!$I$2:$I$266,$M22),"")</f>
        <v/>
      </c>
      <c r="M22" t="str">
        <f t="array" ref="M22">IFERROR(SMALL(IF('Elenco Unioni RER'!$C$2:$C$266=$C$10,ROW('Elenco Unioni RER'!$C$2:$C$266)-1),ROW()-ROW($M$10)+1),"")</f>
        <v/>
      </c>
    </row>
    <row r="23" spans="1:13" ht="25.5" customHeight="1" x14ac:dyDescent="0.3">
      <c r="A23" s="5"/>
      <c r="B23" s="6" t="s">
        <v>16</v>
      </c>
      <c r="C23" s="174"/>
      <c r="D23" s="174"/>
      <c r="E23" s="174"/>
      <c r="F23" s="9" t="str">
        <f>IF(ISBLANK(C23),"OBBLIGATORIO","")</f>
        <v>OBBLIGATORIO</v>
      </c>
      <c r="I23" s="10" t="str">
        <f>IFERROR(INDEX('Elenco Unioni RER'!$D$2:$D$266,$M23),"")</f>
        <v/>
      </c>
      <c r="J23" s="171"/>
      <c r="K23" s="12">
        <f>IFERROR(INDEX('Elenco Unioni RER'!$F$2:$F$266,$M23)*1,0)</f>
        <v>0</v>
      </c>
      <c r="L23" s="11" t="str">
        <f>IFERROR(INDEX('Elenco Unioni RER'!$I$2:$I$266,$M23),"")</f>
        <v/>
      </c>
      <c r="M23" t="str">
        <f t="array" ref="M23">IFERROR(SMALL(IF('Elenco Unioni RER'!$C$2:$C$266=$C$10,ROW('Elenco Unioni RER'!$C$2:$C$266)-1),ROW()-ROW($M$10)+1),"")</f>
        <v/>
      </c>
    </row>
    <row r="24" spans="1:13" ht="25.5" customHeight="1" x14ac:dyDescent="0.3">
      <c r="A24" s="5"/>
      <c r="B24" s="6" t="s">
        <v>20</v>
      </c>
      <c r="C24" s="174"/>
      <c r="D24" s="174"/>
      <c r="E24" s="174"/>
      <c r="F24" s="9" t="str">
        <f>IF(ISBLANK(C24),"OBBLIGATORIO","")</f>
        <v>OBBLIGATORIO</v>
      </c>
      <c r="I24" s="10" t="str">
        <f>IFERROR(INDEX('Elenco Unioni RER'!$D$2:$D$266,$M24),"")</f>
        <v/>
      </c>
      <c r="J24" s="171"/>
      <c r="K24" s="12">
        <f>IFERROR(INDEX('Elenco Unioni RER'!$F$2:$F$266,$M24)*1,0)</f>
        <v>0</v>
      </c>
      <c r="L24" s="11" t="str">
        <f>IFERROR(INDEX('Elenco Unioni RER'!$I$2:$I$266,$M24),"")</f>
        <v/>
      </c>
      <c r="M24" t="str">
        <f t="array" ref="M24">IFERROR(SMALL(IF('Elenco Unioni RER'!$C$2:$C$266=$C$10,ROW('Elenco Unioni RER'!$C$2:$C$266)-1),ROW()-ROW($M$10)+1),"")</f>
        <v/>
      </c>
    </row>
    <row r="25" spans="1:13" ht="25.5" customHeight="1" x14ac:dyDescent="0.3">
      <c r="A25" s="5"/>
      <c r="B25" s="6" t="s">
        <v>21</v>
      </c>
      <c r="C25" s="196"/>
      <c r="D25" s="196"/>
      <c r="E25" s="196"/>
      <c r="F25" s="9" t="str">
        <f>IF(ISBLANK(C25),"OBBLIGATORIO","")</f>
        <v>OBBLIGATORIO</v>
      </c>
    </row>
    <row r="26" spans="1:13" ht="15" customHeight="1" x14ac:dyDescent="0.25">
      <c r="B26" s="4"/>
      <c r="C26" s="4"/>
      <c r="D26" s="16"/>
      <c r="E26" s="17"/>
      <c r="F26" s="16"/>
    </row>
    <row r="27" spans="1:13" ht="25.5" customHeight="1" x14ac:dyDescent="0.25">
      <c r="B27" s="195" t="s">
        <v>22</v>
      </c>
      <c r="C27" s="174"/>
      <c r="D27" s="174"/>
      <c r="E27" s="174"/>
      <c r="F27" s="189" t="str">
        <f t="shared" ref="F27:F32" si="0">IF(ISBLANK(C27),"",IF(COUNTIF($C$27:$E$32,C27)&gt;1,"ERRORE, COMUNE GIA' INSERITO",IF(C27=ente_nome,"ERRORE, COMUNE GIA' INSERITO","")))</f>
        <v/>
      </c>
      <c r="G27" s="189"/>
    </row>
    <row r="28" spans="1:13" ht="25.5" customHeight="1" x14ac:dyDescent="0.25">
      <c r="B28" s="195"/>
      <c r="C28" s="174"/>
      <c r="D28" s="174"/>
      <c r="E28" s="174"/>
      <c r="F28" s="189" t="str">
        <f t="shared" si="0"/>
        <v/>
      </c>
      <c r="G28" s="189"/>
    </row>
    <row r="29" spans="1:13" ht="25.5" customHeight="1" x14ac:dyDescent="0.25">
      <c r="B29" s="195"/>
      <c r="C29" s="174"/>
      <c r="D29" s="174"/>
      <c r="E29" s="174"/>
      <c r="F29" s="189" t="str">
        <f t="shared" si="0"/>
        <v/>
      </c>
      <c r="G29" s="189"/>
    </row>
    <row r="30" spans="1:13" ht="25.5" customHeight="1" x14ac:dyDescent="0.25">
      <c r="B30" s="195"/>
      <c r="C30" s="174"/>
      <c r="D30" s="174"/>
      <c r="E30" s="174"/>
      <c r="F30" s="189" t="str">
        <f t="shared" si="0"/>
        <v/>
      </c>
      <c r="G30" s="189"/>
    </row>
    <row r="31" spans="1:13" ht="25.5" customHeight="1" x14ac:dyDescent="0.25">
      <c r="B31" s="195"/>
      <c r="C31" s="174"/>
      <c r="D31" s="174"/>
      <c r="E31" s="174"/>
      <c r="F31" s="189" t="str">
        <f t="shared" si="0"/>
        <v/>
      </c>
      <c r="G31" s="189"/>
    </row>
    <row r="32" spans="1:13" ht="25.5" customHeight="1" x14ac:dyDescent="0.25">
      <c r="B32" s="195"/>
      <c r="C32" s="174"/>
      <c r="D32" s="174"/>
      <c r="E32" s="174"/>
      <c r="F32" s="189" t="str">
        <f t="shared" si="0"/>
        <v/>
      </c>
      <c r="G32" s="189"/>
    </row>
    <row r="33" spans="1:8" ht="15" customHeight="1" x14ac:dyDescent="0.25">
      <c r="B33" s="18" t="s">
        <v>23</v>
      </c>
      <c r="C33" s="19"/>
      <c r="D33" s="20"/>
      <c r="E33" s="21"/>
      <c r="F33" s="16"/>
    </row>
    <row r="34" spans="1:8" ht="7.5" customHeight="1" x14ac:dyDescent="0.25">
      <c r="B34" s="4"/>
      <c r="C34" s="4"/>
      <c r="D34" s="16"/>
      <c r="E34" s="17"/>
      <c r="F34" s="16"/>
    </row>
    <row r="35" spans="1:8" ht="90" customHeight="1" x14ac:dyDescent="0.25">
      <c r="B35" s="22" t="s">
        <v>24</v>
      </c>
      <c r="C35" s="23" t="str">
        <f>IF($C$9="Unione di Comuni della Regione Emilia-Romagna","vedi controllo Unione (riga 36)",IF(COUNTIF($F$27:$F$32,"ERRORE, COMUNE GIA' INSERITO")&gt;0,"correggere i comuni duplicati (colonna F, righe 27-32) prima di procedere",IF(Tabella2[[#Totals],[rispetta il requisito]]="",
     "inserire almeno un comune richiedente",
     IF(Tabella2[[#Totals],[rispetta il requisito]]="ERRORE",
        "Domanda presentata da un comune che non ha aderito alla strategia #PlasticFreER",
        "controllo positivo"))))</f>
        <v>inserire almeno un comune richiedente</v>
      </c>
      <c r="D35" s="24"/>
      <c r="E35" s="25" t="str">
        <f>IF(C35="Domanda presentata da un comune che non ha aderito alla strategia #PlasticFreER","contattare ATERSIR alla email fondolr16@atersir.it","")</f>
        <v/>
      </c>
      <c r="F35" s="16"/>
    </row>
    <row r="36" spans="1:8" ht="45" customHeight="1" x14ac:dyDescent="0.25">
      <c r="B36" s="26" t="s">
        <v>25</v>
      </c>
      <c r="C36" s="27" t="str">
        <f>IF($C$9&lt;&gt;"Unione di Comuni della Regione Emilia-Romagna","",IF($C$10="","inserire la denominazione dell'Unione",IF(COUNTIF($J$10:$J$24,"Sì")=0,"indicare almeno un comune del bacino di utenza (colonna J)",IF(SUMPRODUCT(($J$10:$J$24="Sì")*($L$10:$L$24="No"))&gt;0,"Almeno un comune del bacino di utenza non ha aderito alla strategia #PlasticFreER","controllo positivo"))))</f>
        <v/>
      </c>
      <c r="D36" s="20"/>
      <c r="E36" s="28" t="str">
        <f>IF(C36="Almeno un comune del bacino di utenza non ha aderito alla strategia #PlasticFreER","contattare ATERSIR alla email fondolr16@atersir.it","")</f>
        <v/>
      </c>
      <c r="F36" s="16"/>
    </row>
    <row r="37" spans="1:8" ht="15.75" customHeight="1" x14ac:dyDescent="0.25">
      <c r="B37" s="29"/>
      <c r="C37" s="4"/>
      <c r="D37" s="16"/>
      <c r="E37" s="17"/>
      <c r="F37" s="16"/>
    </row>
    <row r="38" spans="1:8" ht="19.5" customHeight="1" x14ac:dyDescent="0.25">
      <c r="B38" s="191" t="s">
        <v>26</v>
      </c>
      <c r="C38" s="191"/>
      <c r="D38" s="191"/>
      <c r="E38" s="191"/>
      <c r="F38" s="191"/>
      <c r="G38" s="191"/>
    </row>
    <row r="39" spans="1:8" ht="15" customHeight="1" x14ac:dyDescent="0.25">
      <c r="D39" s="4"/>
      <c r="E39" s="4"/>
      <c r="F39" s="4"/>
    </row>
    <row r="40" spans="1:8" ht="25.5" customHeight="1" x14ac:dyDescent="0.3">
      <c r="A40" t="s">
        <v>27</v>
      </c>
      <c r="B40" s="192"/>
      <c r="C40" s="192"/>
      <c r="D40" s="192"/>
      <c r="E40" s="192"/>
      <c r="F40" s="5"/>
      <c r="G40" s="5"/>
    </row>
    <row r="41" spans="1:8" ht="41.25" customHeight="1" x14ac:dyDescent="0.3">
      <c r="A41" s="5"/>
      <c r="B41" s="30" t="s">
        <v>28</v>
      </c>
      <c r="C41" s="193"/>
      <c r="D41" s="193"/>
      <c r="E41" s="193"/>
      <c r="F41" s="9" t="str">
        <f>IF(ISBLANK(C41),"OBBLIGATORIO","")</f>
        <v>OBBLIGATORIO</v>
      </c>
      <c r="G41" s="5"/>
    </row>
    <row r="42" spans="1:8" ht="41.25" customHeight="1" x14ac:dyDescent="0.3">
      <c r="A42" s="5"/>
      <c r="B42" s="31" t="s">
        <v>29</v>
      </c>
      <c r="C42" s="186"/>
      <c r="D42" s="186"/>
      <c r="E42" s="186"/>
      <c r="F42" s="32" t="str">
        <f>IF(ISBLANK(C42),"OBBLIGATORIO","")</f>
        <v>OBBLIGATORIO</v>
      </c>
      <c r="G42" s="5"/>
    </row>
    <row r="43" spans="1:8" ht="41.25" customHeight="1" x14ac:dyDescent="0.3">
      <c r="A43" s="5"/>
      <c r="B43" s="33" t="s">
        <v>30</v>
      </c>
      <c r="C43" s="194" t="str">
        <f t="array" ref="C43">IFERROR(_xlfn.IFS(prog_cup=MASSIMALI!B27, MASSIMALI!C3,
        prog_cup=MASSIMALI!B28, MASSIMALI!C4,
        prog_cup=MASSIMALI!B29, MASSIMALI!C3), "")</f>
        <v/>
      </c>
      <c r="D43" s="194"/>
      <c r="E43" s="194"/>
      <c r="F43" s="32"/>
      <c r="G43" s="5"/>
    </row>
    <row r="44" spans="1:8" ht="41.25" customHeight="1" x14ac:dyDescent="0.3">
      <c r="A44" s="5"/>
      <c r="B44" s="6" t="s">
        <v>31</v>
      </c>
      <c r="C44" s="188" t="str">
        <f t="array" ref="C44">IFERROR(_xlfn.IFS(prog_cup=MASSIMALI!B27, MASSIMALI!C27,
        prog_cup=MASSIMALI!B28, MASSIMALI!C28,
        prog_cup=MASSIMALI!B29, MASSIMALI!C29), "")</f>
        <v/>
      </c>
      <c r="D44" s="188"/>
      <c r="E44" s="188"/>
      <c r="F44" s="189" t="s">
        <v>32</v>
      </c>
      <c r="G44" s="189"/>
      <c r="H44" s="189"/>
    </row>
    <row r="45" spans="1:8" ht="130.5" customHeight="1" x14ac:dyDescent="0.3">
      <c r="A45" s="5"/>
      <c r="B45" s="6" t="s">
        <v>33</v>
      </c>
      <c r="C45" s="186"/>
      <c r="D45" s="186"/>
      <c r="E45" s="186"/>
      <c r="F45" s="9" t="str">
        <f t="shared" ref="F45:F51" si="1">IF(ISBLANK(C45),"OBBLIGATORIO","")</f>
        <v>OBBLIGATORIO</v>
      </c>
      <c r="G45" s="5"/>
    </row>
    <row r="46" spans="1:8" ht="62.25" customHeight="1" x14ac:dyDescent="0.3">
      <c r="A46" s="5"/>
      <c r="B46" s="6" t="s">
        <v>34</v>
      </c>
      <c r="C46" s="186"/>
      <c r="D46" s="186"/>
      <c r="E46" s="186"/>
      <c r="F46" s="9" t="str">
        <f t="shared" si="1"/>
        <v>OBBLIGATORIO</v>
      </c>
      <c r="G46" s="5"/>
    </row>
    <row r="47" spans="1:8" ht="47.25" customHeight="1" x14ac:dyDescent="0.3">
      <c r="A47" s="5"/>
      <c r="B47" s="6" t="s">
        <v>35</v>
      </c>
      <c r="C47" s="190">
        <v>0.8</v>
      </c>
      <c r="D47" s="190"/>
      <c r="E47" s="190"/>
      <c r="F47" s="9" t="str">
        <f t="shared" si="1"/>
        <v/>
      </c>
      <c r="G47" s="5"/>
    </row>
    <row r="48" spans="1:8" ht="117" customHeight="1" x14ac:dyDescent="0.3">
      <c r="A48" s="5"/>
      <c r="B48" s="34" t="s">
        <v>36</v>
      </c>
      <c r="C48" s="185">
        <f>'Calcolo punteggio'!C32</f>
        <v>0</v>
      </c>
      <c r="D48" s="185"/>
      <c r="E48" s="185"/>
      <c r="F48" s="9" t="str">
        <f t="shared" si="1"/>
        <v/>
      </c>
      <c r="G48" s="5"/>
    </row>
    <row r="49" spans="1:7" ht="103.5" customHeight="1" x14ac:dyDescent="0.3">
      <c r="A49" s="5"/>
      <c r="B49" s="6" t="s">
        <v>37</v>
      </c>
      <c r="C49" s="186"/>
      <c r="D49" s="186"/>
      <c r="E49" s="186"/>
      <c r="F49" s="9" t="str">
        <f t="shared" si="1"/>
        <v>OBBLIGATORIO</v>
      </c>
      <c r="G49" s="5"/>
    </row>
    <row r="50" spans="1:7" ht="75" customHeight="1" x14ac:dyDescent="0.3">
      <c r="A50" s="5"/>
      <c r="B50" s="6" t="s">
        <v>38</v>
      </c>
      <c r="C50" s="186"/>
      <c r="D50" s="186"/>
      <c r="E50" s="186"/>
      <c r="F50" s="9" t="str">
        <f t="shared" si="1"/>
        <v>OBBLIGATORIO</v>
      </c>
      <c r="G50" s="5"/>
    </row>
    <row r="51" spans="1:7" ht="93.75" customHeight="1" x14ac:dyDescent="0.3">
      <c r="A51" s="5"/>
      <c r="B51" s="6" t="s">
        <v>39</v>
      </c>
      <c r="C51" s="186"/>
      <c r="D51" s="186"/>
      <c r="E51" s="186"/>
      <c r="F51" s="9" t="str">
        <f t="shared" si="1"/>
        <v>OBBLIGATORIO</v>
      </c>
      <c r="G51" s="5"/>
    </row>
    <row r="52" spans="1:7" ht="19.5" customHeight="1" x14ac:dyDescent="0.3">
      <c r="A52" s="5"/>
      <c r="B52" s="14"/>
      <c r="C52" s="14"/>
      <c r="D52" s="35"/>
      <c r="E52" s="15"/>
      <c r="F52" s="35"/>
      <c r="G52" s="5"/>
    </row>
    <row r="53" spans="1:7" s="3" customFormat="1" ht="69.75" customHeight="1" x14ac:dyDescent="0.25">
      <c r="A53" s="36"/>
      <c r="B53" s="37"/>
      <c r="C53" s="187" t="s">
        <v>40</v>
      </c>
      <c r="D53" s="187"/>
      <c r="E53" s="187"/>
      <c r="F53" s="38"/>
      <c r="G53" s="39"/>
    </row>
    <row r="54" spans="1:7" ht="18.75" customHeight="1" x14ac:dyDescent="0.3">
      <c r="A54" s="5"/>
      <c r="B54" s="14"/>
      <c r="C54" s="14"/>
      <c r="D54" s="35"/>
      <c r="E54" s="15"/>
      <c r="F54" s="35"/>
      <c r="G54" s="5"/>
    </row>
    <row r="55" spans="1:7" ht="18.75" customHeight="1" x14ac:dyDescent="0.3">
      <c r="A55" s="5"/>
      <c r="B55" s="184" t="s">
        <v>41</v>
      </c>
      <c r="C55" s="184"/>
      <c r="D55" s="184"/>
      <c r="E55" s="184"/>
      <c r="F55" s="184"/>
      <c r="G55" s="5"/>
    </row>
    <row r="56" spans="1:7" ht="18.75" customHeight="1" x14ac:dyDescent="0.3">
      <c r="A56" s="5"/>
      <c r="B56" s="14"/>
      <c r="C56" s="14"/>
      <c r="D56" s="35"/>
      <c r="E56" s="15"/>
      <c r="F56" s="35"/>
      <c r="G56" s="5"/>
    </row>
    <row r="57" spans="1:7" ht="18.75" customHeight="1" x14ac:dyDescent="0.3">
      <c r="A57" s="5"/>
      <c r="B57" s="14"/>
      <c r="C57" s="14"/>
      <c r="D57" s="35"/>
      <c r="E57" s="15" t="s">
        <v>42</v>
      </c>
      <c r="F57" s="35"/>
      <c r="G57" s="5"/>
    </row>
    <row r="58" spans="1:7" ht="37.5" customHeight="1" x14ac:dyDescent="0.3">
      <c r="A58" s="5"/>
      <c r="B58" s="184" t="s">
        <v>43</v>
      </c>
      <c r="C58" s="184"/>
      <c r="D58" s="1" t="s">
        <v>44</v>
      </c>
      <c r="E58" s="40" t="s">
        <v>45</v>
      </c>
      <c r="F58" s="1" t="s">
        <v>46</v>
      </c>
      <c r="G58" s="5"/>
    </row>
    <row r="59" spans="1:7" ht="18.75" customHeight="1" x14ac:dyDescent="0.3">
      <c r="A59" s="5"/>
      <c r="B59" s="179" t="s">
        <v>47</v>
      </c>
      <c r="C59" s="179"/>
      <c r="D59" s="41">
        <f>CONVALIDE!C21</f>
        <v>0</v>
      </c>
      <c r="E59" s="42">
        <v>0</v>
      </c>
      <c r="F59" s="41">
        <f>D59*E59</f>
        <v>0</v>
      </c>
      <c r="G59" s="5"/>
    </row>
    <row r="60" spans="1:7" ht="39.75" customHeight="1" x14ac:dyDescent="0.3">
      <c r="A60" s="5"/>
      <c r="B60" s="180" t="s">
        <v>48</v>
      </c>
      <c r="C60" s="180"/>
      <c r="D60" s="41">
        <f>CONVALIDE!C25</f>
        <v>0</v>
      </c>
      <c r="E60" s="42">
        <v>1</v>
      </c>
      <c r="F60" s="41">
        <f>D60*E60</f>
        <v>0</v>
      </c>
      <c r="G60" s="5"/>
    </row>
    <row r="61" spans="1:7" ht="38.25" customHeight="1" x14ac:dyDescent="0.3">
      <c r="A61" s="5"/>
      <c r="B61" s="180" t="s">
        <v>49</v>
      </c>
      <c r="C61" s="180"/>
      <c r="D61" s="41">
        <f>CONVALIDE!C24</f>
        <v>0</v>
      </c>
      <c r="E61" s="42">
        <v>1</v>
      </c>
      <c r="F61" s="41">
        <f>D61*E61</f>
        <v>0</v>
      </c>
      <c r="G61" s="5"/>
    </row>
    <row r="62" spans="1:7" ht="30" customHeight="1" x14ac:dyDescent="0.3">
      <c r="A62" s="5"/>
      <c r="B62" s="179" t="s">
        <v>50</v>
      </c>
      <c r="C62" s="179"/>
      <c r="D62" s="41">
        <f>CONVALIDE!C29</f>
        <v>0</v>
      </c>
      <c r="E62" s="43" t="s">
        <v>51</v>
      </c>
      <c r="F62" s="41">
        <f>IF(D62&gt;CONVALIDE!C26,CONVALIDE!C26,D62)</f>
        <v>0</v>
      </c>
      <c r="G62" s="5"/>
    </row>
    <row r="63" spans="1:7" ht="38.25" customHeight="1" x14ac:dyDescent="0.3">
      <c r="A63" s="5"/>
      <c r="B63" s="180" t="s">
        <v>52</v>
      </c>
      <c r="C63" s="180"/>
      <c r="D63" s="41">
        <f>CONVALIDE!C30</f>
        <v>0</v>
      </c>
      <c r="E63" s="43" t="s">
        <v>53</v>
      </c>
      <c r="F63" s="41">
        <f>IF(D63&gt;CONVALIDE!C27,CONVALIDE!C27,D63)</f>
        <v>0</v>
      </c>
      <c r="G63" s="5"/>
    </row>
    <row r="64" spans="1:7" s="47" customFormat="1" ht="30" customHeight="1" x14ac:dyDescent="0.3">
      <c r="A64" s="44"/>
      <c r="B64" s="181" t="s">
        <v>54</v>
      </c>
      <c r="C64" s="181"/>
      <c r="D64" s="45">
        <f>CONVALIDE!C31</f>
        <v>0</v>
      </c>
      <c r="E64" s="46" t="s">
        <v>51</v>
      </c>
      <c r="F64" s="45">
        <f>IF(D64&gt;CONVALIDE!C28,CONVALIDE!C28,D64)</f>
        <v>0</v>
      </c>
      <c r="G64" s="44"/>
    </row>
    <row r="65" spans="1:7" ht="18.75" customHeight="1" x14ac:dyDescent="0.3">
      <c r="A65" s="5"/>
      <c r="B65" s="182" t="s">
        <v>55</v>
      </c>
      <c r="C65" s="182"/>
      <c r="D65" s="48">
        <f>SUM(D59:D64)</f>
        <v>0</v>
      </c>
      <c r="E65" s="183"/>
      <c r="F65" s="183"/>
      <c r="G65" s="5"/>
    </row>
    <row r="66" spans="1:7" ht="19.5" customHeight="1" x14ac:dyDescent="0.3">
      <c r="A66" s="5"/>
      <c r="B66" s="178" t="s">
        <v>56</v>
      </c>
      <c r="C66" s="178"/>
      <c r="D66" s="178"/>
      <c r="E66" s="178"/>
      <c r="F66" s="48">
        <f>SUM(F59:F64)</f>
        <v>0</v>
      </c>
      <c r="G66" s="5"/>
    </row>
    <row r="67" spans="1:7" ht="19.5" customHeight="1" x14ac:dyDescent="0.3">
      <c r="A67" s="5"/>
      <c r="B67" s="49"/>
      <c r="C67" s="50"/>
      <c r="D67" s="50"/>
      <c r="E67" s="51" t="s">
        <v>57</v>
      </c>
      <c r="F67" s="48">
        <f>IF(F66*0.8&lt;C44,F66*0.8,C44)</f>
        <v>0</v>
      </c>
      <c r="G67" s="5"/>
    </row>
    <row r="68" spans="1:7" ht="37.5" customHeight="1" x14ac:dyDescent="0.3">
      <c r="A68" s="5"/>
      <c r="B68" s="178" t="s">
        <v>58</v>
      </c>
      <c r="C68" s="178"/>
      <c r="D68" s="178"/>
      <c r="E68" s="178"/>
      <c r="F68" s="48">
        <f>IF(Costi_eleggibili*percentuale_richiesta&gt;F67,F67,Costi_eleggibili*percentuale_richiesta)</f>
        <v>0</v>
      </c>
      <c r="G68" s="52" t="str">
        <f>IF(F68=0,"inserire percentuale finanziamento (riga 45)","")</f>
        <v>inserire percentuale finanziamento (riga 45)</v>
      </c>
    </row>
    <row r="69" spans="1:7" ht="19.5" customHeight="1" x14ac:dyDescent="0.3">
      <c r="A69" s="5"/>
      <c r="B69" s="53"/>
      <c r="C69" s="53"/>
      <c r="D69" s="53"/>
      <c r="E69" s="53"/>
      <c r="F69" s="54"/>
      <c r="G69" s="32"/>
    </row>
    <row r="70" spans="1:7" ht="19.5" customHeight="1" x14ac:dyDescent="0.3">
      <c r="A70" s="5"/>
      <c r="B70" s="53"/>
      <c r="C70" s="53"/>
      <c r="D70" s="53"/>
      <c r="E70" s="55" t="s">
        <v>59</v>
      </c>
      <c r="F70" s="56" t="str">
        <f>IF(F68=0, "", ammontare_complessivo-F68)</f>
        <v/>
      </c>
      <c r="G70" s="5"/>
    </row>
    <row r="71" spans="1:7" ht="18.75" customHeight="1" x14ac:dyDescent="0.3">
      <c r="A71" s="5"/>
      <c r="B71" s="53"/>
      <c r="C71" s="53"/>
      <c r="E71" s="5"/>
      <c r="F71" s="57"/>
      <c r="G71" s="5"/>
    </row>
    <row r="72" spans="1:7" ht="18.75" customHeight="1" x14ac:dyDescent="0.3">
      <c r="A72" s="58"/>
      <c r="B72" s="177" t="s">
        <v>60</v>
      </c>
      <c r="C72" s="177"/>
      <c r="D72" s="177"/>
      <c r="E72" s="177"/>
      <c r="F72" s="177"/>
      <c r="G72" s="177"/>
    </row>
    <row r="73" spans="1:7" s="59" customFormat="1" ht="15" customHeight="1" x14ac:dyDescent="0.25">
      <c r="B73" s="176" t="s">
        <v>61</v>
      </c>
      <c r="C73" s="176"/>
      <c r="D73" s="176"/>
      <c r="E73" s="176"/>
      <c r="F73" s="176"/>
      <c r="G73" s="176"/>
    </row>
    <row r="74" spans="1:7" s="59" customFormat="1" ht="15" customHeight="1" x14ac:dyDescent="0.25">
      <c r="B74" s="176" t="s">
        <v>62</v>
      </c>
      <c r="C74" s="176"/>
      <c r="D74" s="176"/>
      <c r="E74" s="176"/>
      <c r="F74" s="176"/>
      <c r="G74" s="176"/>
    </row>
    <row r="75" spans="1:7" s="59" customFormat="1" ht="15" customHeight="1" x14ac:dyDescent="0.25">
      <c r="B75" s="176" t="s">
        <v>63</v>
      </c>
      <c r="C75" s="176"/>
      <c r="D75" s="176"/>
      <c r="E75" s="176"/>
      <c r="F75" s="176"/>
      <c r="G75" s="176"/>
    </row>
    <row r="76" spans="1:7" s="59" customFormat="1" ht="15" customHeight="1" x14ac:dyDescent="0.25">
      <c r="B76" s="176" t="s">
        <v>64</v>
      </c>
      <c r="C76" s="176"/>
      <c r="D76" s="176"/>
      <c r="E76" s="176"/>
      <c r="F76" s="176"/>
      <c r="G76" s="176"/>
    </row>
    <row r="77" spans="1:7" s="59" customFormat="1" ht="15" customHeight="1" x14ac:dyDescent="0.25">
      <c r="B77" s="176" t="s">
        <v>65</v>
      </c>
      <c r="C77" s="176"/>
      <c r="D77" s="176"/>
      <c r="E77" s="176"/>
      <c r="F77" s="176"/>
      <c r="G77" s="176"/>
    </row>
    <row r="78" spans="1:7" s="59" customFormat="1" ht="15" customHeight="1" x14ac:dyDescent="0.25">
      <c r="B78" s="176" t="s">
        <v>66</v>
      </c>
      <c r="C78" s="176"/>
      <c r="D78" s="176"/>
      <c r="E78" s="176"/>
    </row>
    <row r="79" spans="1:7" s="59" customFormat="1" ht="15" customHeight="1" x14ac:dyDescent="0.25">
      <c r="B79" s="176" t="s">
        <v>67</v>
      </c>
      <c r="C79" s="176"/>
      <c r="D79" s="176"/>
      <c r="E79" s="176"/>
    </row>
    <row r="80" spans="1:7" s="59" customFormat="1" ht="15" customHeight="1" x14ac:dyDescent="0.25">
      <c r="B80" s="176" t="s">
        <v>68</v>
      </c>
      <c r="C80" s="176"/>
      <c r="D80" s="176"/>
      <c r="E80" s="176"/>
      <c r="F80" s="176"/>
      <c r="G80" s="176"/>
    </row>
    <row r="81" spans="1:1024 1026:2048 2050:3072 3074:4096 4098:5120 5122:6144 6146:7168 7170:8192 8194:9216 9218:10240 10242:11264 11266:12288 12290:13312 13314:14336 14338:15360 15362:16384" ht="7.5" customHeight="1" x14ac:dyDescent="0.25"/>
    <row r="82" spans="1:1024 1026:2048 2050:3072 3074:4096 4098:5120 5122:6144 6146:7168 7170:8192 8194:9216 9218:10240 10242:11264 11266:12288 12290:13312 13314:14336 14338:15360 15362:16384" ht="18.75" customHeight="1" x14ac:dyDescent="0.3">
      <c r="A82" s="58"/>
      <c r="B82" s="177" t="s">
        <v>69</v>
      </c>
      <c r="C82" s="177"/>
      <c r="D82" s="177"/>
      <c r="E82" s="177"/>
      <c r="F82" s="177"/>
      <c r="G82" s="177"/>
    </row>
    <row r="83" spans="1:1024 1026:2048 2050:3072 3074:4096 4098:5120 5122:6144 6146:7168 7170:8192 8194:9216 9218:10240 10242:11264 11266:12288 12290:13312 13314:14336 14338:15360 15362:16384" ht="24" customHeight="1" x14ac:dyDescent="0.3">
      <c r="A83" s="5"/>
      <c r="B83" s="60" t="s">
        <v>70</v>
      </c>
      <c r="C83" s="5"/>
      <c r="D83" s="5"/>
      <c r="E83" s="5"/>
      <c r="F83" s="5"/>
      <c r="G83" s="5"/>
    </row>
    <row r="84" spans="1:1024 1026:2048 2050:3072 3074:4096 4098:5120 5122:6144 6146:7168 7170:8192 8194:9216 9218:10240 10242:11264 11266:12288 12290:13312 13314:14336 14338:15360 15362:16384" s="59" customFormat="1" ht="18.75" customHeight="1" x14ac:dyDescent="0.25">
      <c r="B84" s="173" t="s">
        <v>71</v>
      </c>
      <c r="C84" s="173"/>
      <c r="D84" s="173"/>
      <c r="E84" s="173"/>
      <c r="F84" s="173"/>
      <c r="G84" s="173"/>
    </row>
    <row r="85" spans="1:1024 1026:2048 2050:3072 3074:4096 4098:5120 5122:6144 6146:7168 7170:8192 8194:9216 9218:10240 10242:11264 11266:12288 12290:13312 13314:14336 14338:15360 15362:16384" ht="18.75" customHeight="1" x14ac:dyDescent="0.3">
      <c r="A85" s="5"/>
      <c r="B85" s="173" t="s">
        <v>72</v>
      </c>
      <c r="C85" s="173"/>
      <c r="D85" s="173"/>
      <c r="E85" s="173"/>
      <c r="F85" s="173"/>
      <c r="G85" s="173"/>
    </row>
    <row r="86" spans="1:1024 1026:2048 2050:3072 3074:4096 4098:5120 5122:6144 6146:7168 7170:8192 8194:9216 9218:10240 10242:11264 11266:12288 12290:13312 13314:14336 14338:15360 15362:16384" s="3" customFormat="1" ht="39" customHeight="1" x14ac:dyDescent="0.3">
      <c r="A86" s="58"/>
      <c r="B86" s="173" t="s">
        <v>73</v>
      </c>
      <c r="C86" s="173"/>
      <c r="D86" s="173"/>
      <c r="E86" s="173"/>
      <c r="F86" s="173"/>
      <c r="G86" s="173"/>
    </row>
    <row r="87" spans="1:1024 1026:2048 2050:3072 3074:4096 4098:5120 5122:6144 6146:7168 7170:8192 8194:9216 9218:10240 10242:11264 11266:12288 12290:13312 13314:14336 14338:15360 15362:16384" s="3" customFormat="1" ht="18.75" customHeight="1" x14ac:dyDescent="0.3">
      <c r="A87" s="58"/>
      <c r="B87" s="173" t="s">
        <v>74</v>
      </c>
      <c r="C87" s="173"/>
      <c r="D87" s="173"/>
      <c r="E87" s="173"/>
      <c r="F87" s="173"/>
      <c r="G87" s="173"/>
    </row>
    <row r="88" spans="1:1024 1026:2048 2050:3072 3074:4096 4098:5120 5122:6144 6146:7168 7170:8192 8194:9216 9218:10240 10242:11264 11266:12288 12290:13312 13314:14336 14338:15360 15362:16384" s="3" customFormat="1" ht="18.75" customHeight="1" x14ac:dyDescent="0.3">
      <c r="A88" s="58"/>
      <c r="B88" s="173" t="s">
        <v>75</v>
      </c>
      <c r="C88" s="173"/>
      <c r="D88" s="173"/>
      <c r="E88" s="173"/>
      <c r="F88" s="173"/>
      <c r="G88" s="173"/>
    </row>
    <row r="89" spans="1:1024 1026:2048 2050:3072 3074:4096 4098:5120 5122:6144 6146:7168 7170:8192 8194:9216 9218:10240 10242:11264 11266:12288 12290:13312 13314:14336 14338:15360 15362:16384" s="60" customFormat="1" ht="12.75" customHeight="1" x14ac:dyDescent="0.3">
      <c r="B89" s="5"/>
      <c r="D89" s="5"/>
      <c r="F89" s="5"/>
      <c r="H89" s="5"/>
      <c r="J89" s="5"/>
      <c r="L89" s="5"/>
      <c r="N89" s="5"/>
      <c r="P89" s="5"/>
      <c r="R89" s="5"/>
      <c r="T89" s="5"/>
      <c r="V89" s="5"/>
      <c r="X89" s="5"/>
      <c r="Z89" s="5"/>
      <c r="AB89" s="5"/>
      <c r="AD89" s="5"/>
      <c r="AF89" s="5"/>
      <c r="AH89" s="5"/>
      <c r="AJ89" s="5"/>
      <c r="AL89" s="5"/>
      <c r="AN89" s="5"/>
      <c r="AP89" s="5"/>
      <c r="AR89" s="5"/>
      <c r="AT89" s="5"/>
      <c r="AV89" s="5"/>
      <c r="AX89" s="5"/>
      <c r="AZ89" s="5"/>
      <c r="BB89" s="5"/>
      <c r="BD89" s="5"/>
      <c r="BF89" s="5"/>
      <c r="BH89" s="5"/>
      <c r="BJ89" s="5"/>
      <c r="BL89" s="5"/>
      <c r="BN89" s="5"/>
      <c r="BP89" s="5"/>
      <c r="BR89" s="5"/>
      <c r="BT89" s="5"/>
      <c r="BV89" s="5"/>
      <c r="BX89" s="5"/>
      <c r="BZ89" s="5"/>
      <c r="CB89" s="5"/>
      <c r="CD89" s="5"/>
      <c r="CF89" s="5"/>
      <c r="CH89" s="5"/>
      <c r="CJ89" s="5"/>
      <c r="CL89" s="5"/>
      <c r="CN89" s="5"/>
      <c r="CP89" s="5"/>
      <c r="CR89" s="5"/>
      <c r="CT89" s="5"/>
      <c r="CV89" s="5"/>
      <c r="CX89" s="5"/>
      <c r="CZ89" s="5"/>
      <c r="DB89" s="5"/>
      <c r="DD89" s="5"/>
      <c r="DF89" s="5"/>
      <c r="DH89" s="5"/>
      <c r="DJ89" s="5"/>
      <c r="DL89" s="5"/>
      <c r="DN89" s="5"/>
      <c r="DP89" s="5"/>
      <c r="DR89" s="5"/>
      <c r="DT89" s="5"/>
      <c r="DV89" s="5"/>
      <c r="DX89" s="5"/>
      <c r="DZ89" s="5"/>
      <c r="EB89" s="5"/>
      <c r="ED89" s="5"/>
      <c r="EF89" s="5"/>
      <c r="EH89" s="5"/>
      <c r="EJ89" s="5"/>
      <c r="EL89" s="5"/>
      <c r="EN89" s="5"/>
      <c r="EP89" s="5"/>
      <c r="ER89" s="5"/>
      <c r="ET89" s="5"/>
      <c r="EV89" s="5"/>
      <c r="EX89" s="5"/>
      <c r="EZ89" s="5"/>
      <c r="FB89" s="5"/>
      <c r="FD89" s="5"/>
      <c r="FF89" s="5"/>
      <c r="FH89" s="5"/>
      <c r="FJ89" s="5"/>
      <c r="FL89" s="5"/>
      <c r="FN89" s="5"/>
      <c r="FP89" s="5"/>
      <c r="FR89" s="5"/>
      <c r="FT89" s="5"/>
      <c r="FV89" s="5"/>
      <c r="FX89" s="5"/>
      <c r="FZ89" s="5"/>
      <c r="GB89" s="5"/>
      <c r="GD89" s="5"/>
      <c r="GF89" s="5"/>
      <c r="GH89" s="5"/>
      <c r="GJ89" s="5"/>
      <c r="GL89" s="5"/>
      <c r="GN89" s="5"/>
      <c r="GP89" s="5"/>
      <c r="GR89" s="5"/>
      <c r="GT89" s="5"/>
      <c r="GV89" s="5"/>
      <c r="GX89" s="5"/>
      <c r="GZ89" s="5"/>
      <c r="HB89" s="5"/>
      <c r="HD89" s="5"/>
      <c r="HF89" s="5"/>
      <c r="HH89" s="5"/>
      <c r="HJ89" s="5"/>
      <c r="HL89" s="5"/>
      <c r="HN89" s="5"/>
      <c r="HP89" s="5"/>
      <c r="HR89" s="5"/>
      <c r="HT89" s="5"/>
      <c r="HV89" s="5"/>
      <c r="HX89" s="5"/>
      <c r="HZ89" s="5"/>
      <c r="IB89" s="5"/>
      <c r="ID89" s="5"/>
      <c r="IF89" s="5"/>
      <c r="IH89" s="5"/>
      <c r="IJ89" s="5"/>
      <c r="IL89" s="5"/>
      <c r="IN89" s="5"/>
      <c r="IP89" s="5"/>
      <c r="IR89" s="5"/>
      <c r="IT89" s="5"/>
      <c r="IV89" s="5"/>
      <c r="IX89" s="5"/>
      <c r="IZ89" s="5"/>
      <c r="JB89" s="5"/>
      <c r="JD89" s="5"/>
      <c r="JF89" s="5"/>
      <c r="JH89" s="5"/>
      <c r="JJ89" s="5"/>
      <c r="JL89" s="5"/>
      <c r="JN89" s="5"/>
      <c r="JP89" s="5"/>
      <c r="JR89" s="5"/>
      <c r="JT89" s="5"/>
      <c r="JV89" s="5"/>
      <c r="JX89" s="5"/>
      <c r="JZ89" s="5"/>
      <c r="KB89" s="5"/>
      <c r="KD89" s="5"/>
      <c r="KF89" s="5"/>
      <c r="KH89" s="5"/>
      <c r="KJ89" s="5"/>
      <c r="KL89" s="5"/>
      <c r="KN89" s="5"/>
      <c r="KP89" s="5"/>
      <c r="KR89" s="5"/>
      <c r="KT89" s="5"/>
      <c r="KV89" s="5"/>
      <c r="KX89" s="5"/>
      <c r="KZ89" s="5"/>
      <c r="LB89" s="5"/>
      <c r="LD89" s="5"/>
      <c r="LF89" s="5"/>
      <c r="LH89" s="5"/>
      <c r="LJ89" s="5"/>
      <c r="LL89" s="5"/>
      <c r="LN89" s="5"/>
      <c r="LP89" s="5"/>
      <c r="LR89" s="5"/>
      <c r="LT89" s="5"/>
      <c r="LV89" s="5"/>
      <c r="LX89" s="5"/>
      <c r="LZ89" s="5"/>
      <c r="MB89" s="5"/>
      <c r="MD89" s="5"/>
      <c r="MF89" s="5"/>
      <c r="MH89" s="5"/>
      <c r="MJ89" s="5"/>
      <c r="ML89" s="5"/>
      <c r="MN89" s="5"/>
      <c r="MP89" s="5"/>
      <c r="MR89" s="5"/>
      <c r="MT89" s="5"/>
      <c r="MV89" s="5"/>
      <c r="MX89" s="5"/>
      <c r="MZ89" s="5"/>
      <c r="NB89" s="5"/>
      <c r="ND89" s="5"/>
      <c r="NF89" s="5"/>
      <c r="NH89" s="5"/>
      <c r="NJ89" s="5"/>
      <c r="NL89" s="5"/>
      <c r="NN89" s="5"/>
      <c r="NP89" s="5"/>
      <c r="NR89" s="5"/>
      <c r="NT89" s="5"/>
      <c r="NV89" s="5"/>
      <c r="NX89" s="5"/>
      <c r="NZ89" s="5"/>
      <c r="OB89" s="5"/>
      <c r="OD89" s="5"/>
      <c r="OF89" s="5"/>
      <c r="OH89" s="5"/>
      <c r="OJ89" s="5"/>
      <c r="OL89" s="5"/>
      <c r="ON89" s="5"/>
      <c r="OP89" s="5"/>
      <c r="OR89" s="5"/>
      <c r="OT89" s="5"/>
      <c r="OV89" s="5"/>
      <c r="OX89" s="5"/>
      <c r="OZ89" s="5"/>
      <c r="PB89" s="5"/>
      <c r="PD89" s="5"/>
      <c r="PF89" s="5"/>
      <c r="PH89" s="5"/>
      <c r="PJ89" s="5"/>
      <c r="PL89" s="5"/>
      <c r="PN89" s="5"/>
      <c r="PP89" s="5"/>
      <c r="PR89" s="5"/>
      <c r="PT89" s="5"/>
      <c r="PV89" s="5"/>
      <c r="PX89" s="5"/>
      <c r="PZ89" s="5"/>
      <c r="QB89" s="5"/>
      <c r="QD89" s="5"/>
      <c r="QF89" s="5"/>
      <c r="QH89" s="5"/>
      <c r="QJ89" s="5"/>
      <c r="QL89" s="5"/>
      <c r="QN89" s="5"/>
      <c r="QP89" s="5"/>
      <c r="QR89" s="5"/>
      <c r="QT89" s="5"/>
      <c r="QV89" s="5"/>
      <c r="QX89" s="5"/>
      <c r="QZ89" s="5"/>
      <c r="RB89" s="5"/>
      <c r="RD89" s="5"/>
      <c r="RF89" s="5"/>
      <c r="RH89" s="5"/>
      <c r="RJ89" s="5"/>
      <c r="RL89" s="5"/>
      <c r="RN89" s="5"/>
      <c r="RP89" s="5"/>
      <c r="RR89" s="5"/>
      <c r="RT89" s="5"/>
      <c r="RV89" s="5"/>
      <c r="RX89" s="5"/>
      <c r="RZ89" s="5"/>
      <c r="SB89" s="5"/>
      <c r="SD89" s="5"/>
      <c r="SF89" s="5"/>
      <c r="SH89" s="5"/>
      <c r="SJ89" s="5"/>
      <c r="SL89" s="5"/>
      <c r="SN89" s="5"/>
      <c r="SP89" s="5"/>
      <c r="SR89" s="5"/>
      <c r="ST89" s="5"/>
      <c r="SV89" s="5"/>
      <c r="SX89" s="5"/>
      <c r="SZ89" s="5"/>
      <c r="TB89" s="5"/>
      <c r="TD89" s="5"/>
      <c r="TF89" s="5"/>
      <c r="TH89" s="5"/>
      <c r="TJ89" s="5"/>
      <c r="TL89" s="5"/>
      <c r="TN89" s="5"/>
      <c r="TP89" s="5"/>
      <c r="TR89" s="5"/>
      <c r="TT89" s="5"/>
      <c r="TV89" s="5"/>
      <c r="TX89" s="5"/>
      <c r="TZ89" s="5"/>
      <c r="UB89" s="5"/>
      <c r="UD89" s="5"/>
      <c r="UF89" s="5"/>
      <c r="UH89" s="5"/>
      <c r="UJ89" s="5"/>
      <c r="UL89" s="5"/>
      <c r="UN89" s="5"/>
      <c r="UP89" s="5"/>
      <c r="UR89" s="5"/>
      <c r="UT89" s="5"/>
      <c r="UV89" s="5"/>
      <c r="UX89" s="5"/>
      <c r="UZ89" s="5"/>
      <c r="VB89" s="5"/>
      <c r="VD89" s="5"/>
      <c r="VF89" s="5"/>
      <c r="VH89" s="5"/>
      <c r="VJ89" s="5"/>
      <c r="VL89" s="5"/>
      <c r="VN89" s="5"/>
      <c r="VP89" s="5"/>
      <c r="VR89" s="5"/>
      <c r="VT89" s="5"/>
      <c r="VV89" s="5"/>
      <c r="VX89" s="5"/>
      <c r="VZ89" s="5"/>
      <c r="WB89" s="5"/>
      <c r="WD89" s="5"/>
      <c r="WF89" s="5"/>
      <c r="WH89" s="5"/>
      <c r="WJ89" s="5"/>
      <c r="WL89" s="5"/>
      <c r="WN89" s="5"/>
      <c r="WP89" s="5"/>
      <c r="WR89" s="5"/>
      <c r="WT89" s="5"/>
      <c r="WV89" s="5"/>
      <c r="WX89" s="5"/>
      <c r="WZ89" s="5"/>
      <c r="XB89" s="5"/>
      <c r="XD89" s="5"/>
      <c r="XF89" s="5"/>
      <c r="XH89" s="5"/>
      <c r="XJ89" s="5"/>
      <c r="XL89" s="5"/>
      <c r="XN89" s="5"/>
      <c r="XP89" s="5"/>
      <c r="XR89" s="5"/>
      <c r="XT89" s="5"/>
      <c r="XV89" s="5"/>
      <c r="XX89" s="5"/>
      <c r="XZ89" s="5"/>
      <c r="YB89" s="5"/>
      <c r="YD89" s="5"/>
      <c r="YF89" s="5"/>
      <c r="YH89" s="5"/>
      <c r="YJ89" s="5"/>
      <c r="YL89" s="5"/>
      <c r="YN89" s="5"/>
      <c r="YP89" s="5"/>
      <c r="YR89" s="5"/>
      <c r="YT89" s="5"/>
      <c r="YV89" s="5"/>
      <c r="YX89" s="5"/>
      <c r="YZ89" s="5"/>
      <c r="ZB89" s="5"/>
      <c r="ZD89" s="5"/>
      <c r="ZF89" s="5"/>
      <c r="ZH89" s="5"/>
      <c r="ZJ89" s="5"/>
      <c r="ZL89" s="5"/>
      <c r="ZN89" s="5"/>
      <c r="ZP89" s="5"/>
      <c r="ZR89" s="5"/>
      <c r="ZT89" s="5"/>
      <c r="ZV89" s="5"/>
      <c r="ZX89" s="5"/>
      <c r="ZZ89" s="5"/>
      <c r="AAB89" s="5"/>
      <c r="AAD89" s="5"/>
      <c r="AAF89" s="5"/>
      <c r="AAH89" s="5"/>
      <c r="AAJ89" s="5"/>
      <c r="AAL89" s="5"/>
      <c r="AAN89" s="5"/>
      <c r="AAP89" s="5"/>
      <c r="AAR89" s="5"/>
      <c r="AAT89" s="5"/>
      <c r="AAV89" s="5"/>
      <c r="AAX89" s="5"/>
      <c r="AAZ89" s="5"/>
      <c r="ABB89" s="5"/>
      <c r="ABD89" s="5"/>
      <c r="ABF89" s="5"/>
      <c r="ABH89" s="5"/>
      <c r="ABJ89" s="5"/>
      <c r="ABL89" s="5"/>
      <c r="ABN89" s="5"/>
      <c r="ABP89" s="5"/>
      <c r="ABR89" s="5"/>
      <c r="ABT89" s="5"/>
      <c r="ABV89" s="5"/>
      <c r="ABX89" s="5"/>
      <c r="ABZ89" s="5"/>
      <c r="ACB89" s="5"/>
      <c r="ACD89" s="5"/>
      <c r="ACF89" s="5"/>
      <c r="ACH89" s="5"/>
      <c r="ACJ89" s="5"/>
      <c r="ACL89" s="5"/>
      <c r="ACN89" s="5"/>
      <c r="ACP89" s="5"/>
      <c r="ACR89" s="5"/>
      <c r="ACT89" s="5"/>
      <c r="ACV89" s="5"/>
      <c r="ACX89" s="5"/>
      <c r="ACZ89" s="5"/>
      <c r="ADB89" s="5"/>
      <c r="ADD89" s="5"/>
      <c r="ADF89" s="5"/>
      <c r="ADH89" s="5"/>
      <c r="ADJ89" s="5"/>
      <c r="ADL89" s="5"/>
      <c r="ADN89" s="5"/>
      <c r="ADP89" s="5"/>
      <c r="ADR89" s="5"/>
      <c r="ADT89" s="5"/>
      <c r="ADV89" s="5"/>
      <c r="ADX89" s="5"/>
      <c r="ADZ89" s="5"/>
      <c r="AEB89" s="5"/>
      <c r="AED89" s="5"/>
      <c r="AEF89" s="5"/>
      <c r="AEH89" s="5"/>
      <c r="AEJ89" s="5"/>
      <c r="AEL89" s="5"/>
      <c r="AEN89" s="5"/>
      <c r="AEP89" s="5"/>
      <c r="AER89" s="5"/>
      <c r="AET89" s="5"/>
      <c r="AEV89" s="5"/>
      <c r="AEX89" s="5"/>
      <c r="AEZ89" s="5"/>
      <c r="AFB89" s="5"/>
      <c r="AFD89" s="5"/>
      <c r="AFF89" s="5"/>
      <c r="AFH89" s="5"/>
      <c r="AFJ89" s="5"/>
      <c r="AFL89" s="5"/>
      <c r="AFN89" s="5"/>
      <c r="AFP89" s="5"/>
      <c r="AFR89" s="5"/>
      <c r="AFT89" s="5"/>
      <c r="AFV89" s="5"/>
      <c r="AFX89" s="5"/>
      <c r="AFZ89" s="5"/>
      <c r="AGB89" s="5"/>
      <c r="AGD89" s="5"/>
      <c r="AGF89" s="5"/>
      <c r="AGH89" s="5"/>
      <c r="AGJ89" s="5"/>
      <c r="AGL89" s="5"/>
      <c r="AGN89" s="5"/>
      <c r="AGP89" s="5"/>
      <c r="AGR89" s="5"/>
      <c r="AGT89" s="5"/>
      <c r="AGV89" s="5"/>
      <c r="AGX89" s="5"/>
      <c r="AGZ89" s="5"/>
      <c r="AHB89" s="5"/>
      <c r="AHD89" s="5"/>
      <c r="AHF89" s="5"/>
      <c r="AHH89" s="5"/>
      <c r="AHJ89" s="5"/>
      <c r="AHL89" s="5"/>
      <c r="AHN89" s="5"/>
      <c r="AHP89" s="5"/>
      <c r="AHR89" s="5"/>
      <c r="AHT89" s="5"/>
      <c r="AHV89" s="5"/>
      <c r="AHX89" s="5"/>
      <c r="AHZ89" s="5"/>
      <c r="AIB89" s="5"/>
      <c r="AID89" s="5"/>
      <c r="AIF89" s="5"/>
      <c r="AIH89" s="5"/>
      <c r="AIJ89" s="5"/>
      <c r="AIL89" s="5"/>
      <c r="AIN89" s="5"/>
      <c r="AIP89" s="5"/>
      <c r="AIR89" s="5"/>
      <c r="AIT89" s="5"/>
      <c r="AIV89" s="5"/>
      <c r="AIX89" s="5"/>
      <c r="AIZ89" s="5"/>
      <c r="AJB89" s="5"/>
      <c r="AJD89" s="5"/>
      <c r="AJF89" s="5"/>
      <c r="AJH89" s="5"/>
      <c r="AJJ89" s="5"/>
      <c r="AJL89" s="5"/>
      <c r="AJN89" s="5"/>
      <c r="AJP89" s="5"/>
      <c r="AJR89" s="5"/>
      <c r="AJT89" s="5"/>
      <c r="AJV89" s="5"/>
      <c r="AJX89" s="5"/>
      <c r="AJZ89" s="5"/>
      <c r="AKB89" s="5"/>
      <c r="AKD89" s="5"/>
      <c r="AKF89" s="5"/>
      <c r="AKH89" s="5"/>
      <c r="AKJ89" s="5"/>
      <c r="AKL89" s="5"/>
      <c r="AKN89" s="5"/>
      <c r="AKP89" s="5"/>
      <c r="AKR89" s="5"/>
      <c r="AKT89" s="5"/>
      <c r="AKV89" s="5"/>
      <c r="AKX89" s="5"/>
      <c r="AKZ89" s="5"/>
      <c r="ALB89" s="5"/>
      <c r="ALD89" s="5"/>
      <c r="ALF89" s="5"/>
      <c r="ALH89" s="5"/>
      <c r="ALJ89" s="5"/>
      <c r="ALL89" s="5"/>
      <c r="ALN89" s="5"/>
      <c r="ALP89" s="5"/>
      <c r="ALR89" s="5"/>
      <c r="ALT89" s="5"/>
      <c r="ALV89" s="5"/>
      <c r="ALX89" s="5"/>
      <c r="ALZ89" s="5"/>
      <c r="AMB89" s="5"/>
      <c r="AMD89" s="5"/>
      <c r="AMF89" s="5"/>
      <c r="AMH89" s="5"/>
      <c r="AMJ89" s="5"/>
      <c r="AML89" s="5"/>
      <c r="AMN89" s="5"/>
      <c r="AMP89" s="5"/>
      <c r="AMR89" s="5"/>
      <c r="AMT89" s="5"/>
      <c r="AMV89" s="5"/>
      <c r="AMX89" s="5"/>
      <c r="AMZ89" s="5"/>
      <c r="ANB89" s="5"/>
      <c r="AND89" s="5"/>
      <c r="ANF89" s="5"/>
      <c r="ANH89" s="5"/>
      <c r="ANJ89" s="5"/>
      <c r="ANL89" s="5"/>
      <c r="ANN89" s="5"/>
      <c r="ANP89" s="5"/>
      <c r="ANR89" s="5"/>
      <c r="ANT89" s="5"/>
      <c r="ANV89" s="5"/>
      <c r="ANX89" s="5"/>
      <c r="ANZ89" s="5"/>
      <c r="AOB89" s="5"/>
      <c r="AOD89" s="5"/>
      <c r="AOF89" s="5"/>
      <c r="AOH89" s="5"/>
      <c r="AOJ89" s="5"/>
      <c r="AOL89" s="5"/>
      <c r="AON89" s="5"/>
      <c r="AOP89" s="5"/>
      <c r="AOR89" s="5"/>
      <c r="AOT89" s="5"/>
      <c r="AOV89" s="5"/>
      <c r="AOX89" s="5"/>
      <c r="AOZ89" s="5"/>
      <c r="APB89" s="5"/>
      <c r="APD89" s="5"/>
      <c r="APF89" s="5"/>
      <c r="APH89" s="5"/>
      <c r="APJ89" s="5"/>
      <c r="APL89" s="5"/>
      <c r="APN89" s="5"/>
      <c r="APP89" s="5"/>
      <c r="APR89" s="5"/>
      <c r="APT89" s="5"/>
      <c r="APV89" s="5"/>
      <c r="APX89" s="5"/>
      <c r="APZ89" s="5"/>
      <c r="AQB89" s="5"/>
      <c r="AQD89" s="5"/>
      <c r="AQF89" s="5"/>
      <c r="AQH89" s="5"/>
      <c r="AQJ89" s="5"/>
      <c r="AQL89" s="5"/>
      <c r="AQN89" s="5"/>
      <c r="AQP89" s="5"/>
      <c r="AQR89" s="5"/>
      <c r="AQT89" s="5"/>
      <c r="AQV89" s="5"/>
      <c r="AQX89" s="5"/>
      <c r="AQZ89" s="5"/>
      <c r="ARB89" s="5"/>
      <c r="ARD89" s="5"/>
      <c r="ARF89" s="5"/>
      <c r="ARH89" s="5"/>
      <c r="ARJ89" s="5"/>
      <c r="ARL89" s="5"/>
      <c r="ARN89" s="5"/>
      <c r="ARP89" s="5"/>
      <c r="ARR89" s="5"/>
      <c r="ART89" s="5"/>
      <c r="ARV89" s="5"/>
      <c r="ARX89" s="5"/>
      <c r="ARZ89" s="5"/>
      <c r="ASB89" s="5"/>
      <c r="ASD89" s="5"/>
      <c r="ASF89" s="5"/>
      <c r="ASH89" s="5"/>
      <c r="ASJ89" s="5"/>
      <c r="ASL89" s="5"/>
      <c r="ASN89" s="5"/>
      <c r="ASP89" s="5"/>
      <c r="ASR89" s="5"/>
      <c r="AST89" s="5"/>
      <c r="ASV89" s="5"/>
      <c r="ASX89" s="5"/>
      <c r="ASZ89" s="5"/>
      <c r="ATB89" s="5"/>
      <c r="ATD89" s="5"/>
      <c r="ATF89" s="5"/>
      <c r="ATH89" s="5"/>
      <c r="ATJ89" s="5"/>
      <c r="ATL89" s="5"/>
      <c r="ATN89" s="5"/>
      <c r="ATP89" s="5"/>
      <c r="ATR89" s="5"/>
      <c r="ATT89" s="5"/>
      <c r="ATV89" s="5"/>
      <c r="ATX89" s="5"/>
      <c r="ATZ89" s="5"/>
      <c r="AUB89" s="5"/>
      <c r="AUD89" s="5"/>
      <c r="AUF89" s="5"/>
      <c r="AUH89" s="5"/>
      <c r="AUJ89" s="5"/>
      <c r="AUL89" s="5"/>
      <c r="AUN89" s="5"/>
      <c r="AUP89" s="5"/>
      <c r="AUR89" s="5"/>
      <c r="AUT89" s="5"/>
      <c r="AUV89" s="5"/>
      <c r="AUX89" s="5"/>
      <c r="AUZ89" s="5"/>
      <c r="AVB89" s="5"/>
      <c r="AVD89" s="5"/>
      <c r="AVF89" s="5"/>
      <c r="AVH89" s="5"/>
      <c r="AVJ89" s="5"/>
      <c r="AVL89" s="5"/>
      <c r="AVN89" s="5"/>
      <c r="AVP89" s="5"/>
      <c r="AVR89" s="5"/>
      <c r="AVT89" s="5"/>
      <c r="AVV89" s="5"/>
      <c r="AVX89" s="5"/>
      <c r="AVZ89" s="5"/>
      <c r="AWB89" s="5"/>
      <c r="AWD89" s="5"/>
      <c r="AWF89" s="5"/>
      <c r="AWH89" s="5"/>
      <c r="AWJ89" s="5"/>
      <c r="AWL89" s="5"/>
      <c r="AWN89" s="5"/>
      <c r="AWP89" s="5"/>
      <c r="AWR89" s="5"/>
      <c r="AWT89" s="5"/>
      <c r="AWV89" s="5"/>
      <c r="AWX89" s="5"/>
      <c r="AWZ89" s="5"/>
      <c r="AXB89" s="5"/>
      <c r="AXD89" s="5"/>
      <c r="AXF89" s="5"/>
      <c r="AXH89" s="5"/>
      <c r="AXJ89" s="5"/>
      <c r="AXL89" s="5"/>
      <c r="AXN89" s="5"/>
      <c r="AXP89" s="5"/>
      <c r="AXR89" s="5"/>
      <c r="AXT89" s="5"/>
      <c r="AXV89" s="5"/>
      <c r="AXX89" s="5"/>
      <c r="AXZ89" s="5"/>
      <c r="AYB89" s="5"/>
      <c r="AYD89" s="5"/>
      <c r="AYF89" s="5"/>
      <c r="AYH89" s="5"/>
      <c r="AYJ89" s="5"/>
      <c r="AYL89" s="5"/>
      <c r="AYN89" s="5"/>
      <c r="AYP89" s="5"/>
      <c r="AYR89" s="5"/>
      <c r="AYT89" s="5"/>
      <c r="AYV89" s="5"/>
      <c r="AYX89" s="5"/>
      <c r="AYZ89" s="5"/>
      <c r="AZB89" s="5"/>
      <c r="AZD89" s="5"/>
      <c r="AZF89" s="5"/>
      <c r="AZH89" s="5"/>
      <c r="AZJ89" s="5"/>
      <c r="AZL89" s="5"/>
      <c r="AZN89" s="5"/>
      <c r="AZP89" s="5"/>
      <c r="AZR89" s="5"/>
      <c r="AZT89" s="5"/>
      <c r="AZV89" s="5"/>
      <c r="AZX89" s="5"/>
      <c r="AZZ89" s="5"/>
      <c r="BAB89" s="5"/>
      <c r="BAD89" s="5"/>
      <c r="BAF89" s="5"/>
      <c r="BAH89" s="5"/>
      <c r="BAJ89" s="5"/>
      <c r="BAL89" s="5"/>
      <c r="BAN89" s="5"/>
      <c r="BAP89" s="5"/>
      <c r="BAR89" s="5"/>
      <c r="BAT89" s="5"/>
      <c r="BAV89" s="5"/>
      <c r="BAX89" s="5"/>
      <c r="BAZ89" s="5"/>
      <c r="BBB89" s="5"/>
      <c r="BBD89" s="5"/>
      <c r="BBF89" s="5"/>
      <c r="BBH89" s="5"/>
      <c r="BBJ89" s="5"/>
      <c r="BBL89" s="5"/>
      <c r="BBN89" s="5"/>
      <c r="BBP89" s="5"/>
      <c r="BBR89" s="5"/>
      <c r="BBT89" s="5"/>
      <c r="BBV89" s="5"/>
      <c r="BBX89" s="5"/>
      <c r="BBZ89" s="5"/>
      <c r="BCB89" s="5"/>
      <c r="BCD89" s="5"/>
      <c r="BCF89" s="5"/>
      <c r="BCH89" s="5"/>
      <c r="BCJ89" s="5"/>
      <c r="BCL89" s="5"/>
      <c r="BCN89" s="5"/>
      <c r="BCP89" s="5"/>
      <c r="BCR89" s="5"/>
      <c r="BCT89" s="5"/>
      <c r="BCV89" s="5"/>
      <c r="BCX89" s="5"/>
      <c r="BCZ89" s="5"/>
      <c r="BDB89" s="5"/>
      <c r="BDD89" s="5"/>
      <c r="BDF89" s="5"/>
      <c r="BDH89" s="5"/>
      <c r="BDJ89" s="5"/>
      <c r="BDL89" s="5"/>
      <c r="BDN89" s="5"/>
      <c r="BDP89" s="5"/>
      <c r="BDR89" s="5"/>
      <c r="BDT89" s="5"/>
      <c r="BDV89" s="5"/>
      <c r="BDX89" s="5"/>
      <c r="BDZ89" s="5"/>
      <c r="BEB89" s="5"/>
      <c r="BED89" s="5"/>
      <c r="BEF89" s="5"/>
      <c r="BEH89" s="5"/>
      <c r="BEJ89" s="5"/>
      <c r="BEL89" s="5"/>
      <c r="BEN89" s="5"/>
      <c r="BEP89" s="5"/>
      <c r="BER89" s="5"/>
      <c r="BET89" s="5"/>
      <c r="BEV89" s="5"/>
      <c r="BEX89" s="5"/>
      <c r="BEZ89" s="5"/>
      <c r="BFB89" s="5"/>
      <c r="BFD89" s="5"/>
      <c r="BFF89" s="5"/>
      <c r="BFH89" s="5"/>
      <c r="BFJ89" s="5"/>
      <c r="BFL89" s="5"/>
      <c r="BFN89" s="5"/>
      <c r="BFP89" s="5"/>
      <c r="BFR89" s="5"/>
      <c r="BFT89" s="5"/>
      <c r="BFV89" s="5"/>
      <c r="BFX89" s="5"/>
      <c r="BFZ89" s="5"/>
      <c r="BGB89" s="5"/>
      <c r="BGD89" s="5"/>
      <c r="BGF89" s="5"/>
      <c r="BGH89" s="5"/>
      <c r="BGJ89" s="5"/>
      <c r="BGL89" s="5"/>
      <c r="BGN89" s="5"/>
      <c r="BGP89" s="5"/>
      <c r="BGR89" s="5"/>
      <c r="BGT89" s="5"/>
      <c r="BGV89" s="5"/>
      <c r="BGX89" s="5"/>
      <c r="BGZ89" s="5"/>
      <c r="BHB89" s="5"/>
      <c r="BHD89" s="5"/>
      <c r="BHF89" s="5"/>
      <c r="BHH89" s="5"/>
      <c r="BHJ89" s="5"/>
      <c r="BHL89" s="5"/>
      <c r="BHN89" s="5"/>
      <c r="BHP89" s="5"/>
      <c r="BHR89" s="5"/>
      <c r="BHT89" s="5"/>
      <c r="BHV89" s="5"/>
      <c r="BHX89" s="5"/>
      <c r="BHZ89" s="5"/>
      <c r="BIB89" s="5"/>
      <c r="BID89" s="5"/>
      <c r="BIF89" s="5"/>
      <c r="BIH89" s="5"/>
      <c r="BIJ89" s="5"/>
      <c r="BIL89" s="5"/>
      <c r="BIN89" s="5"/>
      <c r="BIP89" s="5"/>
      <c r="BIR89" s="5"/>
      <c r="BIT89" s="5"/>
      <c r="BIV89" s="5"/>
      <c r="BIX89" s="5"/>
      <c r="BIZ89" s="5"/>
      <c r="BJB89" s="5"/>
      <c r="BJD89" s="5"/>
      <c r="BJF89" s="5"/>
      <c r="BJH89" s="5"/>
      <c r="BJJ89" s="5"/>
      <c r="BJL89" s="5"/>
      <c r="BJN89" s="5"/>
      <c r="BJP89" s="5"/>
      <c r="BJR89" s="5"/>
      <c r="BJT89" s="5"/>
      <c r="BJV89" s="5"/>
      <c r="BJX89" s="5"/>
      <c r="BJZ89" s="5"/>
      <c r="BKB89" s="5"/>
      <c r="BKD89" s="5"/>
      <c r="BKF89" s="5"/>
      <c r="BKH89" s="5"/>
      <c r="BKJ89" s="5"/>
      <c r="BKL89" s="5"/>
      <c r="BKN89" s="5"/>
      <c r="BKP89" s="5"/>
      <c r="BKR89" s="5"/>
      <c r="BKT89" s="5"/>
      <c r="BKV89" s="5"/>
      <c r="BKX89" s="5"/>
      <c r="BKZ89" s="5"/>
      <c r="BLB89" s="5"/>
      <c r="BLD89" s="5"/>
      <c r="BLF89" s="5"/>
      <c r="BLH89" s="5"/>
      <c r="BLJ89" s="5"/>
      <c r="BLL89" s="5"/>
      <c r="BLN89" s="5"/>
      <c r="BLP89" s="5"/>
      <c r="BLR89" s="5"/>
      <c r="BLT89" s="5"/>
      <c r="BLV89" s="5"/>
      <c r="BLX89" s="5"/>
      <c r="BLZ89" s="5"/>
      <c r="BMB89" s="5"/>
      <c r="BMD89" s="5"/>
      <c r="BMF89" s="5"/>
      <c r="BMH89" s="5"/>
      <c r="BMJ89" s="5"/>
      <c r="BML89" s="5"/>
      <c r="BMN89" s="5"/>
      <c r="BMP89" s="5"/>
      <c r="BMR89" s="5"/>
      <c r="BMT89" s="5"/>
      <c r="BMV89" s="5"/>
      <c r="BMX89" s="5"/>
      <c r="BMZ89" s="5"/>
      <c r="BNB89" s="5"/>
      <c r="BND89" s="5"/>
      <c r="BNF89" s="5"/>
      <c r="BNH89" s="5"/>
      <c r="BNJ89" s="5"/>
      <c r="BNL89" s="5"/>
      <c r="BNN89" s="5"/>
      <c r="BNP89" s="5"/>
      <c r="BNR89" s="5"/>
      <c r="BNT89" s="5"/>
      <c r="BNV89" s="5"/>
      <c r="BNX89" s="5"/>
      <c r="BNZ89" s="5"/>
      <c r="BOB89" s="5"/>
      <c r="BOD89" s="5"/>
      <c r="BOF89" s="5"/>
      <c r="BOH89" s="5"/>
      <c r="BOJ89" s="5"/>
      <c r="BOL89" s="5"/>
      <c r="BON89" s="5"/>
      <c r="BOP89" s="5"/>
      <c r="BOR89" s="5"/>
      <c r="BOT89" s="5"/>
      <c r="BOV89" s="5"/>
      <c r="BOX89" s="5"/>
      <c r="BOZ89" s="5"/>
      <c r="BPB89" s="5"/>
      <c r="BPD89" s="5"/>
      <c r="BPF89" s="5"/>
      <c r="BPH89" s="5"/>
      <c r="BPJ89" s="5"/>
      <c r="BPL89" s="5"/>
      <c r="BPN89" s="5"/>
      <c r="BPP89" s="5"/>
      <c r="BPR89" s="5"/>
      <c r="BPT89" s="5"/>
      <c r="BPV89" s="5"/>
      <c r="BPX89" s="5"/>
      <c r="BPZ89" s="5"/>
      <c r="BQB89" s="5"/>
      <c r="BQD89" s="5"/>
      <c r="BQF89" s="5"/>
      <c r="BQH89" s="5"/>
      <c r="BQJ89" s="5"/>
      <c r="BQL89" s="5"/>
      <c r="BQN89" s="5"/>
      <c r="BQP89" s="5"/>
      <c r="BQR89" s="5"/>
      <c r="BQT89" s="5"/>
      <c r="BQV89" s="5"/>
      <c r="BQX89" s="5"/>
      <c r="BQZ89" s="5"/>
      <c r="BRB89" s="5"/>
      <c r="BRD89" s="5"/>
      <c r="BRF89" s="5"/>
      <c r="BRH89" s="5"/>
      <c r="BRJ89" s="5"/>
      <c r="BRL89" s="5"/>
      <c r="BRN89" s="5"/>
      <c r="BRP89" s="5"/>
      <c r="BRR89" s="5"/>
      <c r="BRT89" s="5"/>
      <c r="BRV89" s="5"/>
      <c r="BRX89" s="5"/>
      <c r="BRZ89" s="5"/>
      <c r="BSB89" s="5"/>
      <c r="BSD89" s="5"/>
      <c r="BSF89" s="5"/>
      <c r="BSH89" s="5"/>
      <c r="BSJ89" s="5"/>
      <c r="BSL89" s="5"/>
      <c r="BSN89" s="5"/>
      <c r="BSP89" s="5"/>
      <c r="BSR89" s="5"/>
      <c r="BST89" s="5"/>
      <c r="BSV89" s="5"/>
      <c r="BSX89" s="5"/>
      <c r="BSZ89" s="5"/>
      <c r="BTB89" s="5"/>
      <c r="BTD89" s="5"/>
      <c r="BTF89" s="5"/>
      <c r="BTH89" s="5"/>
      <c r="BTJ89" s="5"/>
      <c r="BTL89" s="5"/>
      <c r="BTN89" s="5"/>
      <c r="BTP89" s="5"/>
      <c r="BTR89" s="5"/>
      <c r="BTT89" s="5"/>
      <c r="BTV89" s="5"/>
      <c r="BTX89" s="5"/>
      <c r="BTZ89" s="5"/>
      <c r="BUB89" s="5"/>
      <c r="BUD89" s="5"/>
      <c r="BUF89" s="5"/>
      <c r="BUH89" s="5"/>
      <c r="BUJ89" s="5"/>
      <c r="BUL89" s="5"/>
      <c r="BUN89" s="5"/>
      <c r="BUP89" s="5"/>
      <c r="BUR89" s="5"/>
      <c r="BUT89" s="5"/>
      <c r="BUV89" s="5"/>
      <c r="BUX89" s="5"/>
      <c r="BUZ89" s="5"/>
      <c r="BVB89" s="5"/>
      <c r="BVD89" s="5"/>
      <c r="BVF89" s="5"/>
      <c r="BVH89" s="5"/>
      <c r="BVJ89" s="5"/>
      <c r="BVL89" s="5"/>
      <c r="BVN89" s="5"/>
      <c r="BVP89" s="5"/>
      <c r="BVR89" s="5"/>
      <c r="BVT89" s="5"/>
      <c r="BVV89" s="5"/>
      <c r="BVX89" s="5"/>
      <c r="BVZ89" s="5"/>
      <c r="BWB89" s="5"/>
      <c r="BWD89" s="5"/>
      <c r="BWF89" s="5"/>
      <c r="BWH89" s="5"/>
      <c r="BWJ89" s="5"/>
      <c r="BWL89" s="5"/>
      <c r="BWN89" s="5"/>
      <c r="BWP89" s="5"/>
      <c r="BWR89" s="5"/>
      <c r="BWT89" s="5"/>
      <c r="BWV89" s="5"/>
      <c r="BWX89" s="5"/>
      <c r="BWZ89" s="5"/>
      <c r="BXB89" s="5"/>
      <c r="BXD89" s="5"/>
      <c r="BXF89" s="5"/>
      <c r="BXH89" s="5"/>
      <c r="BXJ89" s="5"/>
      <c r="BXL89" s="5"/>
      <c r="BXN89" s="5"/>
      <c r="BXP89" s="5"/>
      <c r="BXR89" s="5"/>
      <c r="BXT89" s="5"/>
      <c r="BXV89" s="5"/>
      <c r="BXX89" s="5"/>
      <c r="BXZ89" s="5"/>
      <c r="BYB89" s="5"/>
      <c r="BYD89" s="5"/>
      <c r="BYF89" s="5"/>
      <c r="BYH89" s="5"/>
      <c r="BYJ89" s="5"/>
      <c r="BYL89" s="5"/>
      <c r="BYN89" s="5"/>
      <c r="BYP89" s="5"/>
      <c r="BYR89" s="5"/>
      <c r="BYT89" s="5"/>
      <c r="BYV89" s="5"/>
      <c r="BYX89" s="5"/>
      <c r="BYZ89" s="5"/>
      <c r="BZB89" s="5"/>
      <c r="BZD89" s="5"/>
      <c r="BZF89" s="5"/>
      <c r="BZH89" s="5"/>
      <c r="BZJ89" s="5"/>
      <c r="BZL89" s="5"/>
      <c r="BZN89" s="5"/>
      <c r="BZP89" s="5"/>
      <c r="BZR89" s="5"/>
      <c r="BZT89" s="5"/>
      <c r="BZV89" s="5"/>
      <c r="BZX89" s="5"/>
      <c r="BZZ89" s="5"/>
      <c r="CAB89" s="5"/>
      <c r="CAD89" s="5"/>
      <c r="CAF89" s="5"/>
      <c r="CAH89" s="5"/>
      <c r="CAJ89" s="5"/>
      <c r="CAL89" s="5"/>
      <c r="CAN89" s="5"/>
      <c r="CAP89" s="5"/>
      <c r="CAR89" s="5"/>
      <c r="CAT89" s="5"/>
      <c r="CAV89" s="5"/>
      <c r="CAX89" s="5"/>
      <c r="CAZ89" s="5"/>
      <c r="CBB89" s="5"/>
      <c r="CBD89" s="5"/>
      <c r="CBF89" s="5"/>
      <c r="CBH89" s="5"/>
      <c r="CBJ89" s="5"/>
      <c r="CBL89" s="5"/>
      <c r="CBN89" s="5"/>
      <c r="CBP89" s="5"/>
      <c r="CBR89" s="5"/>
      <c r="CBT89" s="5"/>
      <c r="CBV89" s="5"/>
      <c r="CBX89" s="5"/>
      <c r="CBZ89" s="5"/>
      <c r="CCB89" s="5"/>
      <c r="CCD89" s="5"/>
      <c r="CCF89" s="5"/>
      <c r="CCH89" s="5"/>
      <c r="CCJ89" s="5"/>
      <c r="CCL89" s="5"/>
      <c r="CCN89" s="5"/>
      <c r="CCP89" s="5"/>
      <c r="CCR89" s="5"/>
      <c r="CCT89" s="5"/>
      <c r="CCV89" s="5"/>
      <c r="CCX89" s="5"/>
      <c r="CCZ89" s="5"/>
      <c r="CDB89" s="5"/>
      <c r="CDD89" s="5"/>
      <c r="CDF89" s="5"/>
      <c r="CDH89" s="5"/>
      <c r="CDJ89" s="5"/>
      <c r="CDL89" s="5"/>
      <c r="CDN89" s="5"/>
      <c r="CDP89" s="5"/>
      <c r="CDR89" s="5"/>
      <c r="CDT89" s="5"/>
      <c r="CDV89" s="5"/>
      <c r="CDX89" s="5"/>
      <c r="CDZ89" s="5"/>
      <c r="CEB89" s="5"/>
      <c r="CED89" s="5"/>
      <c r="CEF89" s="5"/>
      <c r="CEH89" s="5"/>
      <c r="CEJ89" s="5"/>
      <c r="CEL89" s="5"/>
      <c r="CEN89" s="5"/>
      <c r="CEP89" s="5"/>
      <c r="CER89" s="5"/>
      <c r="CET89" s="5"/>
      <c r="CEV89" s="5"/>
      <c r="CEX89" s="5"/>
      <c r="CEZ89" s="5"/>
      <c r="CFB89" s="5"/>
      <c r="CFD89" s="5"/>
      <c r="CFF89" s="5"/>
      <c r="CFH89" s="5"/>
      <c r="CFJ89" s="5"/>
      <c r="CFL89" s="5"/>
      <c r="CFN89" s="5"/>
      <c r="CFP89" s="5"/>
      <c r="CFR89" s="5"/>
      <c r="CFT89" s="5"/>
      <c r="CFV89" s="5"/>
      <c r="CFX89" s="5"/>
      <c r="CFZ89" s="5"/>
      <c r="CGB89" s="5"/>
      <c r="CGD89" s="5"/>
      <c r="CGF89" s="5"/>
      <c r="CGH89" s="5"/>
      <c r="CGJ89" s="5"/>
      <c r="CGL89" s="5"/>
      <c r="CGN89" s="5"/>
      <c r="CGP89" s="5"/>
      <c r="CGR89" s="5"/>
      <c r="CGT89" s="5"/>
      <c r="CGV89" s="5"/>
      <c r="CGX89" s="5"/>
      <c r="CGZ89" s="5"/>
      <c r="CHB89" s="5"/>
      <c r="CHD89" s="5"/>
      <c r="CHF89" s="5"/>
      <c r="CHH89" s="5"/>
      <c r="CHJ89" s="5"/>
      <c r="CHL89" s="5"/>
      <c r="CHN89" s="5"/>
      <c r="CHP89" s="5"/>
      <c r="CHR89" s="5"/>
      <c r="CHT89" s="5"/>
      <c r="CHV89" s="5"/>
      <c r="CHX89" s="5"/>
      <c r="CHZ89" s="5"/>
      <c r="CIB89" s="5"/>
      <c r="CID89" s="5"/>
      <c r="CIF89" s="5"/>
      <c r="CIH89" s="5"/>
      <c r="CIJ89" s="5"/>
      <c r="CIL89" s="5"/>
      <c r="CIN89" s="5"/>
      <c r="CIP89" s="5"/>
      <c r="CIR89" s="5"/>
      <c r="CIT89" s="5"/>
      <c r="CIV89" s="5"/>
      <c r="CIX89" s="5"/>
      <c r="CIZ89" s="5"/>
      <c r="CJB89" s="5"/>
      <c r="CJD89" s="5"/>
      <c r="CJF89" s="5"/>
      <c r="CJH89" s="5"/>
      <c r="CJJ89" s="5"/>
      <c r="CJL89" s="5"/>
      <c r="CJN89" s="5"/>
      <c r="CJP89" s="5"/>
      <c r="CJR89" s="5"/>
      <c r="CJT89" s="5"/>
      <c r="CJV89" s="5"/>
      <c r="CJX89" s="5"/>
      <c r="CJZ89" s="5"/>
      <c r="CKB89" s="5"/>
      <c r="CKD89" s="5"/>
      <c r="CKF89" s="5"/>
      <c r="CKH89" s="5"/>
      <c r="CKJ89" s="5"/>
      <c r="CKL89" s="5"/>
      <c r="CKN89" s="5"/>
      <c r="CKP89" s="5"/>
      <c r="CKR89" s="5"/>
      <c r="CKT89" s="5"/>
      <c r="CKV89" s="5"/>
      <c r="CKX89" s="5"/>
      <c r="CKZ89" s="5"/>
      <c r="CLB89" s="5"/>
      <c r="CLD89" s="5"/>
      <c r="CLF89" s="5"/>
      <c r="CLH89" s="5"/>
      <c r="CLJ89" s="5"/>
      <c r="CLL89" s="5"/>
      <c r="CLN89" s="5"/>
      <c r="CLP89" s="5"/>
      <c r="CLR89" s="5"/>
      <c r="CLT89" s="5"/>
      <c r="CLV89" s="5"/>
      <c r="CLX89" s="5"/>
      <c r="CLZ89" s="5"/>
      <c r="CMB89" s="5"/>
      <c r="CMD89" s="5"/>
      <c r="CMF89" s="5"/>
      <c r="CMH89" s="5"/>
      <c r="CMJ89" s="5"/>
      <c r="CML89" s="5"/>
      <c r="CMN89" s="5"/>
      <c r="CMP89" s="5"/>
      <c r="CMR89" s="5"/>
      <c r="CMT89" s="5"/>
      <c r="CMV89" s="5"/>
      <c r="CMX89" s="5"/>
      <c r="CMZ89" s="5"/>
      <c r="CNB89" s="5"/>
      <c r="CND89" s="5"/>
      <c r="CNF89" s="5"/>
      <c r="CNH89" s="5"/>
      <c r="CNJ89" s="5"/>
      <c r="CNL89" s="5"/>
      <c r="CNN89" s="5"/>
      <c r="CNP89" s="5"/>
      <c r="CNR89" s="5"/>
      <c r="CNT89" s="5"/>
      <c r="CNV89" s="5"/>
      <c r="CNX89" s="5"/>
      <c r="CNZ89" s="5"/>
      <c r="COB89" s="5"/>
      <c r="COD89" s="5"/>
      <c r="COF89" s="5"/>
      <c r="COH89" s="5"/>
      <c r="COJ89" s="5"/>
      <c r="COL89" s="5"/>
      <c r="CON89" s="5"/>
      <c r="COP89" s="5"/>
      <c r="COR89" s="5"/>
      <c r="COT89" s="5"/>
      <c r="COV89" s="5"/>
      <c r="COX89" s="5"/>
      <c r="COZ89" s="5"/>
      <c r="CPB89" s="5"/>
      <c r="CPD89" s="5"/>
      <c r="CPF89" s="5"/>
      <c r="CPH89" s="5"/>
      <c r="CPJ89" s="5"/>
      <c r="CPL89" s="5"/>
      <c r="CPN89" s="5"/>
      <c r="CPP89" s="5"/>
      <c r="CPR89" s="5"/>
      <c r="CPT89" s="5"/>
      <c r="CPV89" s="5"/>
      <c r="CPX89" s="5"/>
      <c r="CPZ89" s="5"/>
      <c r="CQB89" s="5"/>
      <c r="CQD89" s="5"/>
      <c r="CQF89" s="5"/>
      <c r="CQH89" s="5"/>
      <c r="CQJ89" s="5"/>
      <c r="CQL89" s="5"/>
      <c r="CQN89" s="5"/>
      <c r="CQP89" s="5"/>
      <c r="CQR89" s="5"/>
      <c r="CQT89" s="5"/>
      <c r="CQV89" s="5"/>
      <c r="CQX89" s="5"/>
      <c r="CQZ89" s="5"/>
      <c r="CRB89" s="5"/>
      <c r="CRD89" s="5"/>
      <c r="CRF89" s="5"/>
      <c r="CRH89" s="5"/>
      <c r="CRJ89" s="5"/>
      <c r="CRL89" s="5"/>
      <c r="CRN89" s="5"/>
      <c r="CRP89" s="5"/>
      <c r="CRR89" s="5"/>
      <c r="CRT89" s="5"/>
      <c r="CRV89" s="5"/>
      <c r="CRX89" s="5"/>
      <c r="CRZ89" s="5"/>
      <c r="CSB89" s="5"/>
      <c r="CSD89" s="5"/>
      <c r="CSF89" s="5"/>
      <c r="CSH89" s="5"/>
      <c r="CSJ89" s="5"/>
      <c r="CSL89" s="5"/>
      <c r="CSN89" s="5"/>
      <c r="CSP89" s="5"/>
      <c r="CSR89" s="5"/>
      <c r="CST89" s="5"/>
      <c r="CSV89" s="5"/>
      <c r="CSX89" s="5"/>
      <c r="CSZ89" s="5"/>
      <c r="CTB89" s="5"/>
      <c r="CTD89" s="5"/>
      <c r="CTF89" s="5"/>
      <c r="CTH89" s="5"/>
      <c r="CTJ89" s="5"/>
      <c r="CTL89" s="5"/>
      <c r="CTN89" s="5"/>
      <c r="CTP89" s="5"/>
      <c r="CTR89" s="5"/>
      <c r="CTT89" s="5"/>
      <c r="CTV89" s="5"/>
      <c r="CTX89" s="5"/>
      <c r="CTZ89" s="5"/>
      <c r="CUB89" s="5"/>
      <c r="CUD89" s="5"/>
      <c r="CUF89" s="5"/>
      <c r="CUH89" s="5"/>
      <c r="CUJ89" s="5"/>
      <c r="CUL89" s="5"/>
      <c r="CUN89" s="5"/>
      <c r="CUP89" s="5"/>
      <c r="CUR89" s="5"/>
      <c r="CUT89" s="5"/>
      <c r="CUV89" s="5"/>
      <c r="CUX89" s="5"/>
      <c r="CUZ89" s="5"/>
      <c r="CVB89" s="5"/>
      <c r="CVD89" s="5"/>
      <c r="CVF89" s="5"/>
      <c r="CVH89" s="5"/>
      <c r="CVJ89" s="5"/>
      <c r="CVL89" s="5"/>
      <c r="CVN89" s="5"/>
      <c r="CVP89" s="5"/>
      <c r="CVR89" s="5"/>
      <c r="CVT89" s="5"/>
      <c r="CVV89" s="5"/>
      <c r="CVX89" s="5"/>
      <c r="CVZ89" s="5"/>
      <c r="CWB89" s="5"/>
      <c r="CWD89" s="5"/>
      <c r="CWF89" s="5"/>
      <c r="CWH89" s="5"/>
      <c r="CWJ89" s="5"/>
      <c r="CWL89" s="5"/>
      <c r="CWN89" s="5"/>
      <c r="CWP89" s="5"/>
      <c r="CWR89" s="5"/>
      <c r="CWT89" s="5"/>
      <c r="CWV89" s="5"/>
      <c r="CWX89" s="5"/>
      <c r="CWZ89" s="5"/>
      <c r="CXB89" s="5"/>
      <c r="CXD89" s="5"/>
      <c r="CXF89" s="5"/>
      <c r="CXH89" s="5"/>
      <c r="CXJ89" s="5"/>
      <c r="CXL89" s="5"/>
      <c r="CXN89" s="5"/>
      <c r="CXP89" s="5"/>
      <c r="CXR89" s="5"/>
      <c r="CXT89" s="5"/>
      <c r="CXV89" s="5"/>
      <c r="CXX89" s="5"/>
      <c r="CXZ89" s="5"/>
      <c r="CYB89" s="5"/>
      <c r="CYD89" s="5"/>
      <c r="CYF89" s="5"/>
      <c r="CYH89" s="5"/>
      <c r="CYJ89" s="5"/>
      <c r="CYL89" s="5"/>
      <c r="CYN89" s="5"/>
      <c r="CYP89" s="5"/>
      <c r="CYR89" s="5"/>
      <c r="CYT89" s="5"/>
      <c r="CYV89" s="5"/>
      <c r="CYX89" s="5"/>
      <c r="CYZ89" s="5"/>
      <c r="CZB89" s="5"/>
      <c r="CZD89" s="5"/>
      <c r="CZF89" s="5"/>
      <c r="CZH89" s="5"/>
      <c r="CZJ89" s="5"/>
      <c r="CZL89" s="5"/>
      <c r="CZN89" s="5"/>
      <c r="CZP89" s="5"/>
      <c r="CZR89" s="5"/>
      <c r="CZT89" s="5"/>
      <c r="CZV89" s="5"/>
      <c r="CZX89" s="5"/>
      <c r="CZZ89" s="5"/>
      <c r="DAB89" s="5"/>
      <c r="DAD89" s="5"/>
      <c r="DAF89" s="5"/>
      <c r="DAH89" s="5"/>
      <c r="DAJ89" s="5"/>
      <c r="DAL89" s="5"/>
      <c r="DAN89" s="5"/>
      <c r="DAP89" s="5"/>
      <c r="DAR89" s="5"/>
      <c r="DAT89" s="5"/>
      <c r="DAV89" s="5"/>
      <c r="DAX89" s="5"/>
      <c r="DAZ89" s="5"/>
      <c r="DBB89" s="5"/>
      <c r="DBD89" s="5"/>
      <c r="DBF89" s="5"/>
      <c r="DBH89" s="5"/>
      <c r="DBJ89" s="5"/>
      <c r="DBL89" s="5"/>
      <c r="DBN89" s="5"/>
      <c r="DBP89" s="5"/>
      <c r="DBR89" s="5"/>
      <c r="DBT89" s="5"/>
      <c r="DBV89" s="5"/>
      <c r="DBX89" s="5"/>
      <c r="DBZ89" s="5"/>
      <c r="DCB89" s="5"/>
      <c r="DCD89" s="5"/>
      <c r="DCF89" s="5"/>
      <c r="DCH89" s="5"/>
      <c r="DCJ89" s="5"/>
      <c r="DCL89" s="5"/>
      <c r="DCN89" s="5"/>
      <c r="DCP89" s="5"/>
      <c r="DCR89" s="5"/>
      <c r="DCT89" s="5"/>
      <c r="DCV89" s="5"/>
      <c r="DCX89" s="5"/>
      <c r="DCZ89" s="5"/>
      <c r="DDB89" s="5"/>
      <c r="DDD89" s="5"/>
      <c r="DDF89" s="5"/>
      <c r="DDH89" s="5"/>
      <c r="DDJ89" s="5"/>
      <c r="DDL89" s="5"/>
      <c r="DDN89" s="5"/>
      <c r="DDP89" s="5"/>
      <c r="DDR89" s="5"/>
      <c r="DDT89" s="5"/>
      <c r="DDV89" s="5"/>
      <c r="DDX89" s="5"/>
      <c r="DDZ89" s="5"/>
      <c r="DEB89" s="5"/>
      <c r="DED89" s="5"/>
      <c r="DEF89" s="5"/>
      <c r="DEH89" s="5"/>
      <c r="DEJ89" s="5"/>
      <c r="DEL89" s="5"/>
      <c r="DEN89" s="5"/>
      <c r="DEP89" s="5"/>
      <c r="DER89" s="5"/>
      <c r="DET89" s="5"/>
      <c r="DEV89" s="5"/>
      <c r="DEX89" s="5"/>
      <c r="DEZ89" s="5"/>
      <c r="DFB89" s="5"/>
      <c r="DFD89" s="5"/>
      <c r="DFF89" s="5"/>
      <c r="DFH89" s="5"/>
      <c r="DFJ89" s="5"/>
      <c r="DFL89" s="5"/>
      <c r="DFN89" s="5"/>
      <c r="DFP89" s="5"/>
      <c r="DFR89" s="5"/>
      <c r="DFT89" s="5"/>
      <c r="DFV89" s="5"/>
      <c r="DFX89" s="5"/>
      <c r="DFZ89" s="5"/>
      <c r="DGB89" s="5"/>
      <c r="DGD89" s="5"/>
      <c r="DGF89" s="5"/>
      <c r="DGH89" s="5"/>
      <c r="DGJ89" s="5"/>
      <c r="DGL89" s="5"/>
      <c r="DGN89" s="5"/>
      <c r="DGP89" s="5"/>
      <c r="DGR89" s="5"/>
      <c r="DGT89" s="5"/>
      <c r="DGV89" s="5"/>
      <c r="DGX89" s="5"/>
      <c r="DGZ89" s="5"/>
      <c r="DHB89" s="5"/>
      <c r="DHD89" s="5"/>
      <c r="DHF89" s="5"/>
      <c r="DHH89" s="5"/>
      <c r="DHJ89" s="5"/>
      <c r="DHL89" s="5"/>
      <c r="DHN89" s="5"/>
      <c r="DHP89" s="5"/>
      <c r="DHR89" s="5"/>
      <c r="DHT89" s="5"/>
      <c r="DHV89" s="5"/>
      <c r="DHX89" s="5"/>
      <c r="DHZ89" s="5"/>
      <c r="DIB89" s="5"/>
      <c r="DID89" s="5"/>
      <c r="DIF89" s="5"/>
      <c r="DIH89" s="5"/>
      <c r="DIJ89" s="5"/>
      <c r="DIL89" s="5"/>
      <c r="DIN89" s="5"/>
      <c r="DIP89" s="5"/>
      <c r="DIR89" s="5"/>
      <c r="DIT89" s="5"/>
      <c r="DIV89" s="5"/>
      <c r="DIX89" s="5"/>
      <c r="DIZ89" s="5"/>
      <c r="DJB89" s="5"/>
      <c r="DJD89" s="5"/>
      <c r="DJF89" s="5"/>
      <c r="DJH89" s="5"/>
      <c r="DJJ89" s="5"/>
      <c r="DJL89" s="5"/>
      <c r="DJN89" s="5"/>
      <c r="DJP89" s="5"/>
      <c r="DJR89" s="5"/>
      <c r="DJT89" s="5"/>
      <c r="DJV89" s="5"/>
      <c r="DJX89" s="5"/>
      <c r="DJZ89" s="5"/>
      <c r="DKB89" s="5"/>
      <c r="DKD89" s="5"/>
      <c r="DKF89" s="5"/>
      <c r="DKH89" s="5"/>
      <c r="DKJ89" s="5"/>
      <c r="DKL89" s="5"/>
      <c r="DKN89" s="5"/>
      <c r="DKP89" s="5"/>
      <c r="DKR89" s="5"/>
      <c r="DKT89" s="5"/>
      <c r="DKV89" s="5"/>
      <c r="DKX89" s="5"/>
      <c r="DKZ89" s="5"/>
      <c r="DLB89" s="5"/>
      <c r="DLD89" s="5"/>
      <c r="DLF89" s="5"/>
      <c r="DLH89" s="5"/>
      <c r="DLJ89" s="5"/>
      <c r="DLL89" s="5"/>
      <c r="DLN89" s="5"/>
      <c r="DLP89" s="5"/>
      <c r="DLR89" s="5"/>
      <c r="DLT89" s="5"/>
      <c r="DLV89" s="5"/>
      <c r="DLX89" s="5"/>
      <c r="DLZ89" s="5"/>
      <c r="DMB89" s="5"/>
      <c r="DMD89" s="5"/>
      <c r="DMF89" s="5"/>
      <c r="DMH89" s="5"/>
      <c r="DMJ89" s="5"/>
      <c r="DML89" s="5"/>
      <c r="DMN89" s="5"/>
      <c r="DMP89" s="5"/>
      <c r="DMR89" s="5"/>
      <c r="DMT89" s="5"/>
      <c r="DMV89" s="5"/>
      <c r="DMX89" s="5"/>
      <c r="DMZ89" s="5"/>
      <c r="DNB89" s="5"/>
      <c r="DND89" s="5"/>
      <c r="DNF89" s="5"/>
      <c r="DNH89" s="5"/>
      <c r="DNJ89" s="5"/>
      <c r="DNL89" s="5"/>
      <c r="DNN89" s="5"/>
      <c r="DNP89" s="5"/>
      <c r="DNR89" s="5"/>
      <c r="DNT89" s="5"/>
      <c r="DNV89" s="5"/>
      <c r="DNX89" s="5"/>
      <c r="DNZ89" s="5"/>
      <c r="DOB89" s="5"/>
      <c r="DOD89" s="5"/>
      <c r="DOF89" s="5"/>
      <c r="DOH89" s="5"/>
      <c r="DOJ89" s="5"/>
      <c r="DOL89" s="5"/>
      <c r="DON89" s="5"/>
      <c r="DOP89" s="5"/>
      <c r="DOR89" s="5"/>
      <c r="DOT89" s="5"/>
      <c r="DOV89" s="5"/>
      <c r="DOX89" s="5"/>
      <c r="DOZ89" s="5"/>
      <c r="DPB89" s="5"/>
      <c r="DPD89" s="5"/>
      <c r="DPF89" s="5"/>
      <c r="DPH89" s="5"/>
      <c r="DPJ89" s="5"/>
      <c r="DPL89" s="5"/>
      <c r="DPN89" s="5"/>
      <c r="DPP89" s="5"/>
      <c r="DPR89" s="5"/>
      <c r="DPT89" s="5"/>
      <c r="DPV89" s="5"/>
      <c r="DPX89" s="5"/>
      <c r="DPZ89" s="5"/>
      <c r="DQB89" s="5"/>
      <c r="DQD89" s="5"/>
      <c r="DQF89" s="5"/>
      <c r="DQH89" s="5"/>
      <c r="DQJ89" s="5"/>
      <c r="DQL89" s="5"/>
      <c r="DQN89" s="5"/>
      <c r="DQP89" s="5"/>
      <c r="DQR89" s="5"/>
      <c r="DQT89" s="5"/>
      <c r="DQV89" s="5"/>
      <c r="DQX89" s="5"/>
      <c r="DQZ89" s="5"/>
      <c r="DRB89" s="5"/>
      <c r="DRD89" s="5"/>
      <c r="DRF89" s="5"/>
      <c r="DRH89" s="5"/>
      <c r="DRJ89" s="5"/>
      <c r="DRL89" s="5"/>
      <c r="DRN89" s="5"/>
      <c r="DRP89" s="5"/>
      <c r="DRR89" s="5"/>
      <c r="DRT89" s="5"/>
      <c r="DRV89" s="5"/>
      <c r="DRX89" s="5"/>
      <c r="DRZ89" s="5"/>
      <c r="DSB89" s="5"/>
      <c r="DSD89" s="5"/>
      <c r="DSF89" s="5"/>
      <c r="DSH89" s="5"/>
      <c r="DSJ89" s="5"/>
      <c r="DSL89" s="5"/>
      <c r="DSN89" s="5"/>
      <c r="DSP89" s="5"/>
      <c r="DSR89" s="5"/>
      <c r="DST89" s="5"/>
      <c r="DSV89" s="5"/>
      <c r="DSX89" s="5"/>
      <c r="DSZ89" s="5"/>
      <c r="DTB89" s="5"/>
      <c r="DTD89" s="5"/>
      <c r="DTF89" s="5"/>
      <c r="DTH89" s="5"/>
      <c r="DTJ89" s="5"/>
      <c r="DTL89" s="5"/>
      <c r="DTN89" s="5"/>
      <c r="DTP89" s="5"/>
      <c r="DTR89" s="5"/>
      <c r="DTT89" s="5"/>
      <c r="DTV89" s="5"/>
      <c r="DTX89" s="5"/>
      <c r="DTZ89" s="5"/>
      <c r="DUB89" s="5"/>
      <c r="DUD89" s="5"/>
      <c r="DUF89" s="5"/>
      <c r="DUH89" s="5"/>
      <c r="DUJ89" s="5"/>
      <c r="DUL89" s="5"/>
      <c r="DUN89" s="5"/>
      <c r="DUP89" s="5"/>
      <c r="DUR89" s="5"/>
      <c r="DUT89" s="5"/>
      <c r="DUV89" s="5"/>
      <c r="DUX89" s="5"/>
      <c r="DUZ89" s="5"/>
      <c r="DVB89" s="5"/>
      <c r="DVD89" s="5"/>
      <c r="DVF89" s="5"/>
      <c r="DVH89" s="5"/>
      <c r="DVJ89" s="5"/>
      <c r="DVL89" s="5"/>
      <c r="DVN89" s="5"/>
      <c r="DVP89" s="5"/>
      <c r="DVR89" s="5"/>
      <c r="DVT89" s="5"/>
      <c r="DVV89" s="5"/>
      <c r="DVX89" s="5"/>
      <c r="DVZ89" s="5"/>
      <c r="DWB89" s="5"/>
      <c r="DWD89" s="5"/>
      <c r="DWF89" s="5"/>
      <c r="DWH89" s="5"/>
      <c r="DWJ89" s="5"/>
      <c r="DWL89" s="5"/>
      <c r="DWN89" s="5"/>
      <c r="DWP89" s="5"/>
      <c r="DWR89" s="5"/>
      <c r="DWT89" s="5"/>
      <c r="DWV89" s="5"/>
      <c r="DWX89" s="5"/>
      <c r="DWZ89" s="5"/>
      <c r="DXB89" s="5"/>
      <c r="DXD89" s="5"/>
      <c r="DXF89" s="5"/>
      <c r="DXH89" s="5"/>
      <c r="DXJ89" s="5"/>
      <c r="DXL89" s="5"/>
      <c r="DXN89" s="5"/>
      <c r="DXP89" s="5"/>
      <c r="DXR89" s="5"/>
      <c r="DXT89" s="5"/>
      <c r="DXV89" s="5"/>
      <c r="DXX89" s="5"/>
      <c r="DXZ89" s="5"/>
      <c r="DYB89" s="5"/>
      <c r="DYD89" s="5"/>
      <c r="DYF89" s="5"/>
      <c r="DYH89" s="5"/>
      <c r="DYJ89" s="5"/>
      <c r="DYL89" s="5"/>
      <c r="DYN89" s="5"/>
      <c r="DYP89" s="5"/>
      <c r="DYR89" s="5"/>
      <c r="DYT89" s="5"/>
      <c r="DYV89" s="5"/>
      <c r="DYX89" s="5"/>
      <c r="DYZ89" s="5"/>
      <c r="DZB89" s="5"/>
      <c r="DZD89" s="5"/>
      <c r="DZF89" s="5"/>
      <c r="DZH89" s="5"/>
      <c r="DZJ89" s="5"/>
      <c r="DZL89" s="5"/>
      <c r="DZN89" s="5"/>
      <c r="DZP89" s="5"/>
      <c r="DZR89" s="5"/>
      <c r="DZT89" s="5"/>
      <c r="DZV89" s="5"/>
      <c r="DZX89" s="5"/>
      <c r="DZZ89" s="5"/>
      <c r="EAB89" s="5"/>
      <c r="EAD89" s="5"/>
      <c r="EAF89" s="5"/>
      <c r="EAH89" s="5"/>
      <c r="EAJ89" s="5"/>
      <c r="EAL89" s="5"/>
      <c r="EAN89" s="5"/>
      <c r="EAP89" s="5"/>
      <c r="EAR89" s="5"/>
      <c r="EAT89" s="5"/>
      <c r="EAV89" s="5"/>
      <c r="EAX89" s="5"/>
      <c r="EAZ89" s="5"/>
      <c r="EBB89" s="5"/>
      <c r="EBD89" s="5"/>
      <c r="EBF89" s="5"/>
      <c r="EBH89" s="5"/>
      <c r="EBJ89" s="5"/>
      <c r="EBL89" s="5"/>
      <c r="EBN89" s="5"/>
      <c r="EBP89" s="5"/>
      <c r="EBR89" s="5"/>
      <c r="EBT89" s="5"/>
      <c r="EBV89" s="5"/>
      <c r="EBX89" s="5"/>
      <c r="EBZ89" s="5"/>
      <c r="ECB89" s="5"/>
      <c r="ECD89" s="5"/>
      <c r="ECF89" s="5"/>
      <c r="ECH89" s="5"/>
      <c r="ECJ89" s="5"/>
      <c r="ECL89" s="5"/>
      <c r="ECN89" s="5"/>
      <c r="ECP89" s="5"/>
      <c r="ECR89" s="5"/>
      <c r="ECT89" s="5"/>
      <c r="ECV89" s="5"/>
      <c r="ECX89" s="5"/>
      <c r="ECZ89" s="5"/>
      <c r="EDB89" s="5"/>
      <c r="EDD89" s="5"/>
      <c r="EDF89" s="5"/>
      <c r="EDH89" s="5"/>
      <c r="EDJ89" s="5"/>
      <c r="EDL89" s="5"/>
      <c r="EDN89" s="5"/>
      <c r="EDP89" s="5"/>
      <c r="EDR89" s="5"/>
      <c r="EDT89" s="5"/>
      <c r="EDV89" s="5"/>
      <c r="EDX89" s="5"/>
      <c r="EDZ89" s="5"/>
      <c r="EEB89" s="5"/>
      <c r="EED89" s="5"/>
      <c r="EEF89" s="5"/>
      <c r="EEH89" s="5"/>
      <c r="EEJ89" s="5"/>
      <c r="EEL89" s="5"/>
      <c r="EEN89" s="5"/>
      <c r="EEP89" s="5"/>
      <c r="EER89" s="5"/>
      <c r="EET89" s="5"/>
      <c r="EEV89" s="5"/>
      <c r="EEX89" s="5"/>
      <c r="EEZ89" s="5"/>
      <c r="EFB89" s="5"/>
      <c r="EFD89" s="5"/>
      <c r="EFF89" s="5"/>
      <c r="EFH89" s="5"/>
      <c r="EFJ89" s="5"/>
      <c r="EFL89" s="5"/>
      <c r="EFN89" s="5"/>
      <c r="EFP89" s="5"/>
      <c r="EFR89" s="5"/>
      <c r="EFT89" s="5"/>
      <c r="EFV89" s="5"/>
      <c r="EFX89" s="5"/>
      <c r="EFZ89" s="5"/>
      <c r="EGB89" s="5"/>
      <c r="EGD89" s="5"/>
      <c r="EGF89" s="5"/>
      <c r="EGH89" s="5"/>
      <c r="EGJ89" s="5"/>
      <c r="EGL89" s="5"/>
      <c r="EGN89" s="5"/>
      <c r="EGP89" s="5"/>
      <c r="EGR89" s="5"/>
      <c r="EGT89" s="5"/>
      <c r="EGV89" s="5"/>
      <c r="EGX89" s="5"/>
      <c r="EGZ89" s="5"/>
      <c r="EHB89" s="5"/>
      <c r="EHD89" s="5"/>
      <c r="EHF89" s="5"/>
      <c r="EHH89" s="5"/>
      <c r="EHJ89" s="5"/>
      <c r="EHL89" s="5"/>
      <c r="EHN89" s="5"/>
      <c r="EHP89" s="5"/>
      <c r="EHR89" s="5"/>
      <c r="EHT89" s="5"/>
      <c r="EHV89" s="5"/>
      <c r="EHX89" s="5"/>
      <c r="EHZ89" s="5"/>
      <c r="EIB89" s="5"/>
      <c r="EID89" s="5"/>
      <c r="EIF89" s="5"/>
      <c r="EIH89" s="5"/>
      <c r="EIJ89" s="5"/>
      <c r="EIL89" s="5"/>
      <c r="EIN89" s="5"/>
      <c r="EIP89" s="5"/>
      <c r="EIR89" s="5"/>
      <c r="EIT89" s="5"/>
      <c r="EIV89" s="5"/>
      <c r="EIX89" s="5"/>
      <c r="EIZ89" s="5"/>
      <c r="EJB89" s="5"/>
      <c r="EJD89" s="5"/>
      <c r="EJF89" s="5"/>
      <c r="EJH89" s="5"/>
      <c r="EJJ89" s="5"/>
      <c r="EJL89" s="5"/>
      <c r="EJN89" s="5"/>
      <c r="EJP89" s="5"/>
      <c r="EJR89" s="5"/>
      <c r="EJT89" s="5"/>
      <c r="EJV89" s="5"/>
      <c r="EJX89" s="5"/>
      <c r="EJZ89" s="5"/>
      <c r="EKB89" s="5"/>
      <c r="EKD89" s="5"/>
      <c r="EKF89" s="5"/>
      <c r="EKH89" s="5"/>
      <c r="EKJ89" s="5"/>
      <c r="EKL89" s="5"/>
      <c r="EKN89" s="5"/>
      <c r="EKP89" s="5"/>
      <c r="EKR89" s="5"/>
      <c r="EKT89" s="5"/>
      <c r="EKV89" s="5"/>
      <c r="EKX89" s="5"/>
      <c r="EKZ89" s="5"/>
      <c r="ELB89" s="5"/>
      <c r="ELD89" s="5"/>
      <c r="ELF89" s="5"/>
      <c r="ELH89" s="5"/>
      <c r="ELJ89" s="5"/>
      <c r="ELL89" s="5"/>
      <c r="ELN89" s="5"/>
      <c r="ELP89" s="5"/>
      <c r="ELR89" s="5"/>
      <c r="ELT89" s="5"/>
      <c r="ELV89" s="5"/>
      <c r="ELX89" s="5"/>
      <c r="ELZ89" s="5"/>
      <c r="EMB89" s="5"/>
      <c r="EMD89" s="5"/>
      <c r="EMF89" s="5"/>
      <c r="EMH89" s="5"/>
      <c r="EMJ89" s="5"/>
      <c r="EML89" s="5"/>
      <c r="EMN89" s="5"/>
      <c r="EMP89" s="5"/>
      <c r="EMR89" s="5"/>
      <c r="EMT89" s="5"/>
      <c r="EMV89" s="5"/>
      <c r="EMX89" s="5"/>
      <c r="EMZ89" s="5"/>
      <c r="ENB89" s="5"/>
      <c r="END89" s="5"/>
      <c r="ENF89" s="5"/>
      <c r="ENH89" s="5"/>
      <c r="ENJ89" s="5"/>
      <c r="ENL89" s="5"/>
      <c r="ENN89" s="5"/>
      <c r="ENP89" s="5"/>
      <c r="ENR89" s="5"/>
      <c r="ENT89" s="5"/>
      <c r="ENV89" s="5"/>
      <c r="ENX89" s="5"/>
      <c r="ENZ89" s="5"/>
      <c r="EOB89" s="5"/>
      <c r="EOD89" s="5"/>
      <c r="EOF89" s="5"/>
      <c r="EOH89" s="5"/>
      <c r="EOJ89" s="5"/>
      <c r="EOL89" s="5"/>
      <c r="EON89" s="5"/>
      <c r="EOP89" s="5"/>
      <c r="EOR89" s="5"/>
      <c r="EOT89" s="5"/>
      <c r="EOV89" s="5"/>
      <c r="EOX89" s="5"/>
      <c r="EOZ89" s="5"/>
      <c r="EPB89" s="5"/>
      <c r="EPD89" s="5"/>
      <c r="EPF89" s="5"/>
      <c r="EPH89" s="5"/>
      <c r="EPJ89" s="5"/>
      <c r="EPL89" s="5"/>
      <c r="EPN89" s="5"/>
      <c r="EPP89" s="5"/>
      <c r="EPR89" s="5"/>
      <c r="EPT89" s="5"/>
      <c r="EPV89" s="5"/>
      <c r="EPX89" s="5"/>
      <c r="EPZ89" s="5"/>
      <c r="EQB89" s="5"/>
      <c r="EQD89" s="5"/>
      <c r="EQF89" s="5"/>
      <c r="EQH89" s="5"/>
      <c r="EQJ89" s="5"/>
      <c r="EQL89" s="5"/>
      <c r="EQN89" s="5"/>
      <c r="EQP89" s="5"/>
      <c r="EQR89" s="5"/>
      <c r="EQT89" s="5"/>
      <c r="EQV89" s="5"/>
      <c r="EQX89" s="5"/>
      <c r="EQZ89" s="5"/>
      <c r="ERB89" s="5"/>
      <c r="ERD89" s="5"/>
      <c r="ERF89" s="5"/>
      <c r="ERH89" s="5"/>
      <c r="ERJ89" s="5"/>
      <c r="ERL89" s="5"/>
      <c r="ERN89" s="5"/>
      <c r="ERP89" s="5"/>
      <c r="ERR89" s="5"/>
      <c r="ERT89" s="5"/>
      <c r="ERV89" s="5"/>
      <c r="ERX89" s="5"/>
      <c r="ERZ89" s="5"/>
      <c r="ESB89" s="5"/>
      <c r="ESD89" s="5"/>
      <c r="ESF89" s="5"/>
      <c r="ESH89" s="5"/>
      <c r="ESJ89" s="5"/>
      <c r="ESL89" s="5"/>
      <c r="ESN89" s="5"/>
      <c r="ESP89" s="5"/>
      <c r="ESR89" s="5"/>
      <c r="EST89" s="5"/>
      <c r="ESV89" s="5"/>
      <c r="ESX89" s="5"/>
      <c r="ESZ89" s="5"/>
      <c r="ETB89" s="5"/>
      <c r="ETD89" s="5"/>
      <c r="ETF89" s="5"/>
      <c r="ETH89" s="5"/>
      <c r="ETJ89" s="5"/>
      <c r="ETL89" s="5"/>
      <c r="ETN89" s="5"/>
      <c r="ETP89" s="5"/>
      <c r="ETR89" s="5"/>
      <c r="ETT89" s="5"/>
      <c r="ETV89" s="5"/>
      <c r="ETX89" s="5"/>
      <c r="ETZ89" s="5"/>
      <c r="EUB89" s="5"/>
      <c r="EUD89" s="5"/>
      <c r="EUF89" s="5"/>
      <c r="EUH89" s="5"/>
      <c r="EUJ89" s="5"/>
      <c r="EUL89" s="5"/>
      <c r="EUN89" s="5"/>
      <c r="EUP89" s="5"/>
      <c r="EUR89" s="5"/>
      <c r="EUT89" s="5"/>
      <c r="EUV89" s="5"/>
      <c r="EUX89" s="5"/>
      <c r="EUZ89" s="5"/>
      <c r="EVB89" s="5"/>
      <c r="EVD89" s="5"/>
      <c r="EVF89" s="5"/>
      <c r="EVH89" s="5"/>
      <c r="EVJ89" s="5"/>
      <c r="EVL89" s="5"/>
      <c r="EVN89" s="5"/>
      <c r="EVP89" s="5"/>
      <c r="EVR89" s="5"/>
      <c r="EVT89" s="5"/>
      <c r="EVV89" s="5"/>
      <c r="EVX89" s="5"/>
      <c r="EVZ89" s="5"/>
      <c r="EWB89" s="5"/>
      <c r="EWD89" s="5"/>
      <c r="EWF89" s="5"/>
      <c r="EWH89" s="5"/>
      <c r="EWJ89" s="5"/>
      <c r="EWL89" s="5"/>
      <c r="EWN89" s="5"/>
      <c r="EWP89" s="5"/>
      <c r="EWR89" s="5"/>
      <c r="EWT89" s="5"/>
      <c r="EWV89" s="5"/>
      <c r="EWX89" s="5"/>
      <c r="EWZ89" s="5"/>
      <c r="EXB89" s="5"/>
      <c r="EXD89" s="5"/>
      <c r="EXF89" s="5"/>
      <c r="EXH89" s="5"/>
      <c r="EXJ89" s="5"/>
      <c r="EXL89" s="5"/>
      <c r="EXN89" s="5"/>
      <c r="EXP89" s="5"/>
      <c r="EXR89" s="5"/>
      <c r="EXT89" s="5"/>
      <c r="EXV89" s="5"/>
      <c r="EXX89" s="5"/>
      <c r="EXZ89" s="5"/>
      <c r="EYB89" s="5"/>
      <c r="EYD89" s="5"/>
      <c r="EYF89" s="5"/>
      <c r="EYH89" s="5"/>
      <c r="EYJ89" s="5"/>
      <c r="EYL89" s="5"/>
      <c r="EYN89" s="5"/>
      <c r="EYP89" s="5"/>
      <c r="EYR89" s="5"/>
      <c r="EYT89" s="5"/>
      <c r="EYV89" s="5"/>
      <c r="EYX89" s="5"/>
      <c r="EYZ89" s="5"/>
      <c r="EZB89" s="5"/>
      <c r="EZD89" s="5"/>
      <c r="EZF89" s="5"/>
      <c r="EZH89" s="5"/>
      <c r="EZJ89" s="5"/>
      <c r="EZL89" s="5"/>
      <c r="EZN89" s="5"/>
      <c r="EZP89" s="5"/>
      <c r="EZR89" s="5"/>
      <c r="EZT89" s="5"/>
      <c r="EZV89" s="5"/>
      <c r="EZX89" s="5"/>
      <c r="EZZ89" s="5"/>
      <c r="FAB89" s="5"/>
      <c r="FAD89" s="5"/>
      <c r="FAF89" s="5"/>
      <c r="FAH89" s="5"/>
      <c r="FAJ89" s="5"/>
      <c r="FAL89" s="5"/>
      <c r="FAN89" s="5"/>
      <c r="FAP89" s="5"/>
      <c r="FAR89" s="5"/>
      <c r="FAT89" s="5"/>
      <c r="FAV89" s="5"/>
      <c r="FAX89" s="5"/>
      <c r="FAZ89" s="5"/>
      <c r="FBB89" s="5"/>
      <c r="FBD89" s="5"/>
      <c r="FBF89" s="5"/>
      <c r="FBH89" s="5"/>
      <c r="FBJ89" s="5"/>
      <c r="FBL89" s="5"/>
      <c r="FBN89" s="5"/>
      <c r="FBP89" s="5"/>
      <c r="FBR89" s="5"/>
      <c r="FBT89" s="5"/>
      <c r="FBV89" s="5"/>
      <c r="FBX89" s="5"/>
      <c r="FBZ89" s="5"/>
      <c r="FCB89" s="5"/>
      <c r="FCD89" s="5"/>
      <c r="FCF89" s="5"/>
      <c r="FCH89" s="5"/>
      <c r="FCJ89" s="5"/>
      <c r="FCL89" s="5"/>
      <c r="FCN89" s="5"/>
      <c r="FCP89" s="5"/>
      <c r="FCR89" s="5"/>
      <c r="FCT89" s="5"/>
      <c r="FCV89" s="5"/>
      <c r="FCX89" s="5"/>
      <c r="FCZ89" s="5"/>
      <c r="FDB89" s="5"/>
      <c r="FDD89" s="5"/>
      <c r="FDF89" s="5"/>
      <c r="FDH89" s="5"/>
      <c r="FDJ89" s="5"/>
      <c r="FDL89" s="5"/>
      <c r="FDN89" s="5"/>
      <c r="FDP89" s="5"/>
      <c r="FDR89" s="5"/>
      <c r="FDT89" s="5"/>
      <c r="FDV89" s="5"/>
      <c r="FDX89" s="5"/>
      <c r="FDZ89" s="5"/>
      <c r="FEB89" s="5"/>
      <c r="FED89" s="5"/>
      <c r="FEF89" s="5"/>
      <c r="FEH89" s="5"/>
      <c r="FEJ89" s="5"/>
      <c r="FEL89" s="5"/>
      <c r="FEN89" s="5"/>
      <c r="FEP89" s="5"/>
      <c r="FER89" s="5"/>
      <c r="FET89" s="5"/>
      <c r="FEV89" s="5"/>
      <c r="FEX89" s="5"/>
      <c r="FEZ89" s="5"/>
      <c r="FFB89" s="5"/>
      <c r="FFD89" s="5"/>
      <c r="FFF89" s="5"/>
      <c r="FFH89" s="5"/>
      <c r="FFJ89" s="5"/>
      <c r="FFL89" s="5"/>
      <c r="FFN89" s="5"/>
      <c r="FFP89" s="5"/>
      <c r="FFR89" s="5"/>
      <c r="FFT89" s="5"/>
      <c r="FFV89" s="5"/>
      <c r="FFX89" s="5"/>
      <c r="FFZ89" s="5"/>
      <c r="FGB89" s="5"/>
      <c r="FGD89" s="5"/>
      <c r="FGF89" s="5"/>
      <c r="FGH89" s="5"/>
      <c r="FGJ89" s="5"/>
      <c r="FGL89" s="5"/>
      <c r="FGN89" s="5"/>
      <c r="FGP89" s="5"/>
      <c r="FGR89" s="5"/>
      <c r="FGT89" s="5"/>
      <c r="FGV89" s="5"/>
      <c r="FGX89" s="5"/>
      <c r="FGZ89" s="5"/>
      <c r="FHB89" s="5"/>
      <c r="FHD89" s="5"/>
      <c r="FHF89" s="5"/>
      <c r="FHH89" s="5"/>
      <c r="FHJ89" s="5"/>
      <c r="FHL89" s="5"/>
      <c r="FHN89" s="5"/>
      <c r="FHP89" s="5"/>
      <c r="FHR89" s="5"/>
      <c r="FHT89" s="5"/>
      <c r="FHV89" s="5"/>
      <c r="FHX89" s="5"/>
      <c r="FHZ89" s="5"/>
      <c r="FIB89" s="5"/>
      <c r="FID89" s="5"/>
      <c r="FIF89" s="5"/>
      <c r="FIH89" s="5"/>
      <c r="FIJ89" s="5"/>
      <c r="FIL89" s="5"/>
      <c r="FIN89" s="5"/>
      <c r="FIP89" s="5"/>
      <c r="FIR89" s="5"/>
      <c r="FIT89" s="5"/>
      <c r="FIV89" s="5"/>
      <c r="FIX89" s="5"/>
      <c r="FIZ89" s="5"/>
      <c r="FJB89" s="5"/>
      <c r="FJD89" s="5"/>
      <c r="FJF89" s="5"/>
      <c r="FJH89" s="5"/>
      <c r="FJJ89" s="5"/>
      <c r="FJL89" s="5"/>
      <c r="FJN89" s="5"/>
      <c r="FJP89" s="5"/>
      <c r="FJR89" s="5"/>
      <c r="FJT89" s="5"/>
      <c r="FJV89" s="5"/>
      <c r="FJX89" s="5"/>
      <c r="FJZ89" s="5"/>
      <c r="FKB89" s="5"/>
      <c r="FKD89" s="5"/>
      <c r="FKF89" s="5"/>
      <c r="FKH89" s="5"/>
      <c r="FKJ89" s="5"/>
      <c r="FKL89" s="5"/>
      <c r="FKN89" s="5"/>
      <c r="FKP89" s="5"/>
      <c r="FKR89" s="5"/>
      <c r="FKT89" s="5"/>
      <c r="FKV89" s="5"/>
      <c r="FKX89" s="5"/>
      <c r="FKZ89" s="5"/>
      <c r="FLB89" s="5"/>
      <c r="FLD89" s="5"/>
      <c r="FLF89" s="5"/>
      <c r="FLH89" s="5"/>
      <c r="FLJ89" s="5"/>
      <c r="FLL89" s="5"/>
      <c r="FLN89" s="5"/>
      <c r="FLP89" s="5"/>
      <c r="FLR89" s="5"/>
      <c r="FLT89" s="5"/>
      <c r="FLV89" s="5"/>
      <c r="FLX89" s="5"/>
      <c r="FLZ89" s="5"/>
      <c r="FMB89" s="5"/>
      <c r="FMD89" s="5"/>
      <c r="FMF89" s="5"/>
      <c r="FMH89" s="5"/>
      <c r="FMJ89" s="5"/>
      <c r="FML89" s="5"/>
      <c r="FMN89" s="5"/>
      <c r="FMP89" s="5"/>
      <c r="FMR89" s="5"/>
      <c r="FMT89" s="5"/>
      <c r="FMV89" s="5"/>
      <c r="FMX89" s="5"/>
      <c r="FMZ89" s="5"/>
      <c r="FNB89" s="5"/>
      <c r="FND89" s="5"/>
      <c r="FNF89" s="5"/>
      <c r="FNH89" s="5"/>
      <c r="FNJ89" s="5"/>
      <c r="FNL89" s="5"/>
      <c r="FNN89" s="5"/>
      <c r="FNP89" s="5"/>
      <c r="FNR89" s="5"/>
      <c r="FNT89" s="5"/>
      <c r="FNV89" s="5"/>
      <c r="FNX89" s="5"/>
      <c r="FNZ89" s="5"/>
      <c r="FOB89" s="5"/>
      <c r="FOD89" s="5"/>
      <c r="FOF89" s="5"/>
      <c r="FOH89" s="5"/>
      <c r="FOJ89" s="5"/>
      <c r="FOL89" s="5"/>
      <c r="FON89" s="5"/>
      <c r="FOP89" s="5"/>
      <c r="FOR89" s="5"/>
      <c r="FOT89" s="5"/>
      <c r="FOV89" s="5"/>
      <c r="FOX89" s="5"/>
      <c r="FOZ89" s="5"/>
      <c r="FPB89" s="5"/>
      <c r="FPD89" s="5"/>
      <c r="FPF89" s="5"/>
      <c r="FPH89" s="5"/>
      <c r="FPJ89" s="5"/>
      <c r="FPL89" s="5"/>
      <c r="FPN89" s="5"/>
      <c r="FPP89" s="5"/>
      <c r="FPR89" s="5"/>
      <c r="FPT89" s="5"/>
      <c r="FPV89" s="5"/>
      <c r="FPX89" s="5"/>
      <c r="FPZ89" s="5"/>
      <c r="FQB89" s="5"/>
      <c r="FQD89" s="5"/>
      <c r="FQF89" s="5"/>
      <c r="FQH89" s="5"/>
      <c r="FQJ89" s="5"/>
      <c r="FQL89" s="5"/>
      <c r="FQN89" s="5"/>
      <c r="FQP89" s="5"/>
      <c r="FQR89" s="5"/>
      <c r="FQT89" s="5"/>
      <c r="FQV89" s="5"/>
      <c r="FQX89" s="5"/>
      <c r="FQZ89" s="5"/>
      <c r="FRB89" s="5"/>
      <c r="FRD89" s="5"/>
      <c r="FRF89" s="5"/>
      <c r="FRH89" s="5"/>
      <c r="FRJ89" s="5"/>
      <c r="FRL89" s="5"/>
      <c r="FRN89" s="5"/>
      <c r="FRP89" s="5"/>
      <c r="FRR89" s="5"/>
      <c r="FRT89" s="5"/>
      <c r="FRV89" s="5"/>
      <c r="FRX89" s="5"/>
      <c r="FRZ89" s="5"/>
      <c r="FSB89" s="5"/>
      <c r="FSD89" s="5"/>
      <c r="FSF89" s="5"/>
      <c r="FSH89" s="5"/>
      <c r="FSJ89" s="5"/>
      <c r="FSL89" s="5"/>
      <c r="FSN89" s="5"/>
      <c r="FSP89" s="5"/>
      <c r="FSR89" s="5"/>
      <c r="FST89" s="5"/>
      <c r="FSV89" s="5"/>
      <c r="FSX89" s="5"/>
      <c r="FSZ89" s="5"/>
      <c r="FTB89" s="5"/>
      <c r="FTD89" s="5"/>
      <c r="FTF89" s="5"/>
      <c r="FTH89" s="5"/>
      <c r="FTJ89" s="5"/>
      <c r="FTL89" s="5"/>
      <c r="FTN89" s="5"/>
      <c r="FTP89" s="5"/>
      <c r="FTR89" s="5"/>
      <c r="FTT89" s="5"/>
      <c r="FTV89" s="5"/>
      <c r="FTX89" s="5"/>
      <c r="FTZ89" s="5"/>
      <c r="FUB89" s="5"/>
      <c r="FUD89" s="5"/>
      <c r="FUF89" s="5"/>
      <c r="FUH89" s="5"/>
      <c r="FUJ89" s="5"/>
      <c r="FUL89" s="5"/>
      <c r="FUN89" s="5"/>
      <c r="FUP89" s="5"/>
      <c r="FUR89" s="5"/>
      <c r="FUT89" s="5"/>
      <c r="FUV89" s="5"/>
      <c r="FUX89" s="5"/>
      <c r="FUZ89" s="5"/>
      <c r="FVB89" s="5"/>
      <c r="FVD89" s="5"/>
      <c r="FVF89" s="5"/>
      <c r="FVH89" s="5"/>
      <c r="FVJ89" s="5"/>
      <c r="FVL89" s="5"/>
      <c r="FVN89" s="5"/>
      <c r="FVP89" s="5"/>
      <c r="FVR89" s="5"/>
      <c r="FVT89" s="5"/>
      <c r="FVV89" s="5"/>
      <c r="FVX89" s="5"/>
      <c r="FVZ89" s="5"/>
      <c r="FWB89" s="5"/>
      <c r="FWD89" s="5"/>
      <c r="FWF89" s="5"/>
      <c r="FWH89" s="5"/>
      <c r="FWJ89" s="5"/>
      <c r="FWL89" s="5"/>
      <c r="FWN89" s="5"/>
      <c r="FWP89" s="5"/>
      <c r="FWR89" s="5"/>
      <c r="FWT89" s="5"/>
      <c r="FWV89" s="5"/>
      <c r="FWX89" s="5"/>
      <c r="FWZ89" s="5"/>
      <c r="FXB89" s="5"/>
      <c r="FXD89" s="5"/>
      <c r="FXF89" s="5"/>
      <c r="FXH89" s="5"/>
      <c r="FXJ89" s="5"/>
      <c r="FXL89" s="5"/>
      <c r="FXN89" s="5"/>
      <c r="FXP89" s="5"/>
      <c r="FXR89" s="5"/>
      <c r="FXT89" s="5"/>
      <c r="FXV89" s="5"/>
      <c r="FXX89" s="5"/>
      <c r="FXZ89" s="5"/>
      <c r="FYB89" s="5"/>
      <c r="FYD89" s="5"/>
      <c r="FYF89" s="5"/>
      <c r="FYH89" s="5"/>
      <c r="FYJ89" s="5"/>
      <c r="FYL89" s="5"/>
      <c r="FYN89" s="5"/>
      <c r="FYP89" s="5"/>
      <c r="FYR89" s="5"/>
      <c r="FYT89" s="5"/>
      <c r="FYV89" s="5"/>
      <c r="FYX89" s="5"/>
      <c r="FYZ89" s="5"/>
      <c r="FZB89" s="5"/>
      <c r="FZD89" s="5"/>
      <c r="FZF89" s="5"/>
      <c r="FZH89" s="5"/>
      <c r="FZJ89" s="5"/>
      <c r="FZL89" s="5"/>
      <c r="FZN89" s="5"/>
      <c r="FZP89" s="5"/>
      <c r="FZR89" s="5"/>
      <c r="FZT89" s="5"/>
      <c r="FZV89" s="5"/>
      <c r="FZX89" s="5"/>
      <c r="FZZ89" s="5"/>
      <c r="GAB89" s="5"/>
      <c r="GAD89" s="5"/>
      <c r="GAF89" s="5"/>
      <c r="GAH89" s="5"/>
      <c r="GAJ89" s="5"/>
      <c r="GAL89" s="5"/>
      <c r="GAN89" s="5"/>
      <c r="GAP89" s="5"/>
      <c r="GAR89" s="5"/>
      <c r="GAT89" s="5"/>
      <c r="GAV89" s="5"/>
      <c r="GAX89" s="5"/>
      <c r="GAZ89" s="5"/>
      <c r="GBB89" s="5"/>
      <c r="GBD89" s="5"/>
      <c r="GBF89" s="5"/>
      <c r="GBH89" s="5"/>
      <c r="GBJ89" s="5"/>
      <c r="GBL89" s="5"/>
      <c r="GBN89" s="5"/>
      <c r="GBP89" s="5"/>
      <c r="GBR89" s="5"/>
      <c r="GBT89" s="5"/>
      <c r="GBV89" s="5"/>
      <c r="GBX89" s="5"/>
      <c r="GBZ89" s="5"/>
      <c r="GCB89" s="5"/>
      <c r="GCD89" s="5"/>
      <c r="GCF89" s="5"/>
      <c r="GCH89" s="5"/>
      <c r="GCJ89" s="5"/>
      <c r="GCL89" s="5"/>
      <c r="GCN89" s="5"/>
      <c r="GCP89" s="5"/>
      <c r="GCR89" s="5"/>
      <c r="GCT89" s="5"/>
      <c r="GCV89" s="5"/>
      <c r="GCX89" s="5"/>
      <c r="GCZ89" s="5"/>
      <c r="GDB89" s="5"/>
      <c r="GDD89" s="5"/>
      <c r="GDF89" s="5"/>
      <c r="GDH89" s="5"/>
      <c r="GDJ89" s="5"/>
      <c r="GDL89" s="5"/>
      <c r="GDN89" s="5"/>
      <c r="GDP89" s="5"/>
      <c r="GDR89" s="5"/>
      <c r="GDT89" s="5"/>
      <c r="GDV89" s="5"/>
      <c r="GDX89" s="5"/>
      <c r="GDZ89" s="5"/>
      <c r="GEB89" s="5"/>
      <c r="GED89" s="5"/>
      <c r="GEF89" s="5"/>
      <c r="GEH89" s="5"/>
      <c r="GEJ89" s="5"/>
      <c r="GEL89" s="5"/>
      <c r="GEN89" s="5"/>
      <c r="GEP89" s="5"/>
      <c r="GER89" s="5"/>
      <c r="GET89" s="5"/>
      <c r="GEV89" s="5"/>
      <c r="GEX89" s="5"/>
      <c r="GEZ89" s="5"/>
      <c r="GFB89" s="5"/>
      <c r="GFD89" s="5"/>
      <c r="GFF89" s="5"/>
      <c r="GFH89" s="5"/>
      <c r="GFJ89" s="5"/>
      <c r="GFL89" s="5"/>
      <c r="GFN89" s="5"/>
      <c r="GFP89" s="5"/>
      <c r="GFR89" s="5"/>
      <c r="GFT89" s="5"/>
      <c r="GFV89" s="5"/>
      <c r="GFX89" s="5"/>
      <c r="GFZ89" s="5"/>
      <c r="GGB89" s="5"/>
      <c r="GGD89" s="5"/>
      <c r="GGF89" s="5"/>
      <c r="GGH89" s="5"/>
      <c r="GGJ89" s="5"/>
      <c r="GGL89" s="5"/>
      <c r="GGN89" s="5"/>
      <c r="GGP89" s="5"/>
      <c r="GGR89" s="5"/>
      <c r="GGT89" s="5"/>
      <c r="GGV89" s="5"/>
      <c r="GGX89" s="5"/>
      <c r="GGZ89" s="5"/>
      <c r="GHB89" s="5"/>
      <c r="GHD89" s="5"/>
      <c r="GHF89" s="5"/>
      <c r="GHH89" s="5"/>
      <c r="GHJ89" s="5"/>
      <c r="GHL89" s="5"/>
      <c r="GHN89" s="5"/>
      <c r="GHP89" s="5"/>
      <c r="GHR89" s="5"/>
      <c r="GHT89" s="5"/>
      <c r="GHV89" s="5"/>
      <c r="GHX89" s="5"/>
      <c r="GHZ89" s="5"/>
      <c r="GIB89" s="5"/>
      <c r="GID89" s="5"/>
      <c r="GIF89" s="5"/>
      <c r="GIH89" s="5"/>
      <c r="GIJ89" s="5"/>
      <c r="GIL89" s="5"/>
      <c r="GIN89" s="5"/>
      <c r="GIP89" s="5"/>
      <c r="GIR89" s="5"/>
      <c r="GIT89" s="5"/>
      <c r="GIV89" s="5"/>
      <c r="GIX89" s="5"/>
      <c r="GIZ89" s="5"/>
      <c r="GJB89" s="5"/>
      <c r="GJD89" s="5"/>
      <c r="GJF89" s="5"/>
      <c r="GJH89" s="5"/>
      <c r="GJJ89" s="5"/>
      <c r="GJL89" s="5"/>
      <c r="GJN89" s="5"/>
      <c r="GJP89" s="5"/>
      <c r="GJR89" s="5"/>
      <c r="GJT89" s="5"/>
      <c r="GJV89" s="5"/>
      <c r="GJX89" s="5"/>
      <c r="GJZ89" s="5"/>
      <c r="GKB89" s="5"/>
      <c r="GKD89" s="5"/>
      <c r="GKF89" s="5"/>
      <c r="GKH89" s="5"/>
      <c r="GKJ89" s="5"/>
      <c r="GKL89" s="5"/>
      <c r="GKN89" s="5"/>
      <c r="GKP89" s="5"/>
      <c r="GKR89" s="5"/>
      <c r="GKT89" s="5"/>
      <c r="GKV89" s="5"/>
      <c r="GKX89" s="5"/>
      <c r="GKZ89" s="5"/>
      <c r="GLB89" s="5"/>
      <c r="GLD89" s="5"/>
      <c r="GLF89" s="5"/>
      <c r="GLH89" s="5"/>
      <c r="GLJ89" s="5"/>
      <c r="GLL89" s="5"/>
      <c r="GLN89" s="5"/>
      <c r="GLP89" s="5"/>
      <c r="GLR89" s="5"/>
      <c r="GLT89" s="5"/>
      <c r="GLV89" s="5"/>
      <c r="GLX89" s="5"/>
      <c r="GLZ89" s="5"/>
      <c r="GMB89" s="5"/>
      <c r="GMD89" s="5"/>
      <c r="GMF89" s="5"/>
      <c r="GMH89" s="5"/>
      <c r="GMJ89" s="5"/>
      <c r="GML89" s="5"/>
      <c r="GMN89" s="5"/>
      <c r="GMP89" s="5"/>
      <c r="GMR89" s="5"/>
      <c r="GMT89" s="5"/>
      <c r="GMV89" s="5"/>
      <c r="GMX89" s="5"/>
      <c r="GMZ89" s="5"/>
      <c r="GNB89" s="5"/>
      <c r="GND89" s="5"/>
      <c r="GNF89" s="5"/>
      <c r="GNH89" s="5"/>
      <c r="GNJ89" s="5"/>
      <c r="GNL89" s="5"/>
      <c r="GNN89" s="5"/>
      <c r="GNP89" s="5"/>
      <c r="GNR89" s="5"/>
      <c r="GNT89" s="5"/>
      <c r="GNV89" s="5"/>
      <c r="GNX89" s="5"/>
      <c r="GNZ89" s="5"/>
      <c r="GOB89" s="5"/>
      <c r="GOD89" s="5"/>
      <c r="GOF89" s="5"/>
      <c r="GOH89" s="5"/>
      <c r="GOJ89" s="5"/>
      <c r="GOL89" s="5"/>
      <c r="GON89" s="5"/>
      <c r="GOP89" s="5"/>
      <c r="GOR89" s="5"/>
      <c r="GOT89" s="5"/>
      <c r="GOV89" s="5"/>
      <c r="GOX89" s="5"/>
      <c r="GOZ89" s="5"/>
      <c r="GPB89" s="5"/>
      <c r="GPD89" s="5"/>
      <c r="GPF89" s="5"/>
      <c r="GPH89" s="5"/>
      <c r="GPJ89" s="5"/>
      <c r="GPL89" s="5"/>
      <c r="GPN89" s="5"/>
      <c r="GPP89" s="5"/>
      <c r="GPR89" s="5"/>
      <c r="GPT89" s="5"/>
      <c r="GPV89" s="5"/>
      <c r="GPX89" s="5"/>
      <c r="GPZ89" s="5"/>
      <c r="GQB89" s="5"/>
      <c r="GQD89" s="5"/>
      <c r="GQF89" s="5"/>
      <c r="GQH89" s="5"/>
      <c r="GQJ89" s="5"/>
      <c r="GQL89" s="5"/>
      <c r="GQN89" s="5"/>
      <c r="GQP89" s="5"/>
      <c r="GQR89" s="5"/>
      <c r="GQT89" s="5"/>
      <c r="GQV89" s="5"/>
      <c r="GQX89" s="5"/>
      <c r="GQZ89" s="5"/>
      <c r="GRB89" s="5"/>
      <c r="GRD89" s="5"/>
      <c r="GRF89" s="5"/>
      <c r="GRH89" s="5"/>
      <c r="GRJ89" s="5"/>
      <c r="GRL89" s="5"/>
      <c r="GRN89" s="5"/>
      <c r="GRP89" s="5"/>
      <c r="GRR89" s="5"/>
      <c r="GRT89" s="5"/>
      <c r="GRV89" s="5"/>
      <c r="GRX89" s="5"/>
      <c r="GRZ89" s="5"/>
      <c r="GSB89" s="5"/>
      <c r="GSD89" s="5"/>
      <c r="GSF89" s="5"/>
      <c r="GSH89" s="5"/>
      <c r="GSJ89" s="5"/>
      <c r="GSL89" s="5"/>
      <c r="GSN89" s="5"/>
      <c r="GSP89" s="5"/>
      <c r="GSR89" s="5"/>
      <c r="GST89" s="5"/>
      <c r="GSV89" s="5"/>
      <c r="GSX89" s="5"/>
      <c r="GSZ89" s="5"/>
      <c r="GTB89" s="5"/>
      <c r="GTD89" s="5"/>
      <c r="GTF89" s="5"/>
      <c r="GTH89" s="5"/>
      <c r="GTJ89" s="5"/>
      <c r="GTL89" s="5"/>
      <c r="GTN89" s="5"/>
      <c r="GTP89" s="5"/>
      <c r="GTR89" s="5"/>
      <c r="GTT89" s="5"/>
      <c r="GTV89" s="5"/>
      <c r="GTX89" s="5"/>
      <c r="GTZ89" s="5"/>
      <c r="GUB89" s="5"/>
      <c r="GUD89" s="5"/>
      <c r="GUF89" s="5"/>
      <c r="GUH89" s="5"/>
      <c r="GUJ89" s="5"/>
      <c r="GUL89" s="5"/>
      <c r="GUN89" s="5"/>
      <c r="GUP89" s="5"/>
      <c r="GUR89" s="5"/>
      <c r="GUT89" s="5"/>
      <c r="GUV89" s="5"/>
      <c r="GUX89" s="5"/>
      <c r="GUZ89" s="5"/>
      <c r="GVB89" s="5"/>
      <c r="GVD89" s="5"/>
      <c r="GVF89" s="5"/>
      <c r="GVH89" s="5"/>
      <c r="GVJ89" s="5"/>
      <c r="GVL89" s="5"/>
      <c r="GVN89" s="5"/>
      <c r="GVP89" s="5"/>
      <c r="GVR89" s="5"/>
      <c r="GVT89" s="5"/>
      <c r="GVV89" s="5"/>
      <c r="GVX89" s="5"/>
      <c r="GVZ89" s="5"/>
      <c r="GWB89" s="5"/>
      <c r="GWD89" s="5"/>
      <c r="GWF89" s="5"/>
      <c r="GWH89" s="5"/>
      <c r="GWJ89" s="5"/>
      <c r="GWL89" s="5"/>
      <c r="GWN89" s="5"/>
      <c r="GWP89" s="5"/>
      <c r="GWR89" s="5"/>
      <c r="GWT89" s="5"/>
      <c r="GWV89" s="5"/>
      <c r="GWX89" s="5"/>
      <c r="GWZ89" s="5"/>
      <c r="GXB89" s="5"/>
      <c r="GXD89" s="5"/>
      <c r="GXF89" s="5"/>
      <c r="GXH89" s="5"/>
      <c r="GXJ89" s="5"/>
      <c r="GXL89" s="5"/>
      <c r="GXN89" s="5"/>
      <c r="GXP89" s="5"/>
      <c r="GXR89" s="5"/>
      <c r="GXT89" s="5"/>
      <c r="GXV89" s="5"/>
      <c r="GXX89" s="5"/>
      <c r="GXZ89" s="5"/>
      <c r="GYB89" s="5"/>
      <c r="GYD89" s="5"/>
      <c r="GYF89" s="5"/>
      <c r="GYH89" s="5"/>
      <c r="GYJ89" s="5"/>
      <c r="GYL89" s="5"/>
      <c r="GYN89" s="5"/>
      <c r="GYP89" s="5"/>
      <c r="GYR89" s="5"/>
      <c r="GYT89" s="5"/>
      <c r="GYV89" s="5"/>
      <c r="GYX89" s="5"/>
      <c r="GYZ89" s="5"/>
      <c r="GZB89" s="5"/>
      <c r="GZD89" s="5"/>
      <c r="GZF89" s="5"/>
      <c r="GZH89" s="5"/>
      <c r="GZJ89" s="5"/>
      <c r="GZL89" s="5"/>
      <c r="GZN89" s="5"/>
      <c r="GZP89" s="5"/>
      <c r="GZR89" s="5"/>
      <c r="GZT89" s="5"/>
      <c r="GZV89" s="5"/>
      <c r="GZX89" s="5"/>
      <c r="GZZ89" s="5"/>
      <c r="HAB89" s="5"/>
      <c r="HAD89" s="5"/>
      <c r="HAF89" s="5"/>
      <c r="HAH89" s="5"/>
      <c r="HAJ89" s="5"/>
      <c r="HAL89" s="5"/>
      <c r="HAN89" s="5"/>
      <c r="HAP89" s="5"/>
      <c r="HAR89" s="5"/>
      <c r="HAT89" s="5"/>
      <c r="HAV89" s="5"/>
      <c r="HAX89" s="5"/>
      <c r="HAZ89" s="5"/>
      <c r="HBB89" s="5"/>
      <c r="HBD89" s="5"/>
      <c r="HBF89" s="5"/>
      <c r="HBH89" s="5"/>
      <c r="HBJ89" s="5"/>
      <c r="HBL89" s="5"/>
      <c r="HBN89" s="5"/>
      <c r="HBP89" s="5"/>
      <c r="HBR89" s="5"/>
      <c r="HBT89" s="5"/>
      <c r="HBV89" s="5"/>
      <c r="HBX89" s="5"/>
      <c r="HBZ89" s="5"/>
      <c r="HCB89" s="5"/>
      <c r="HCD89" s="5"/>
      <c r="HCF89" s="5"/>
      <c r="HCH89" s="5"/>
      <c r="HCJ89" s="5"/>
      <c r="HCL89" s="5"/>
      <c r="HCN89" s="5"/>
      <c r="HCP89" s="5"/>
      <c r="HCR89" s="5"/>
      <c r="HCT89" s="5"/>
      <c r="HCV89" s="5"/>
      <c r="HCX89" s="5"/>
      <c r="HCZ89" s="5"/>
      <c r="HDB89" s="5"/>
      <c r="HDD89" s="5"/>
      <c r="HDF89" s="5"/>
      <c r="HDH89" s="5"/>
      <c r="HDJ89" s="5"/>
      <c r="HDL89" s="5"/>
      <c r="HDN89" s="5"/>
      <c r="HDP89" s="5"/>
      <c r="HDR89" s="5"/>
      <c r="HDT89" s="5"/>
      <c r="HDV89" s="5"/>
      <c r="HDX89" s="5"/>
      <c r="HDZ89" s="5"/>
      <c r="HEB89" s="5"/>
      <c r="HED89" s="5"/>
      <c r="HEF89" s="5"/>
      <c r="HEH89" s="5"/>
      <c r="HEJ89" s="5"/>
      <c r="HEL89" s="5"/>
      <c r="HEN89" s="5"/>
      <c r="HEP89" s="5"/>
      <c r="HER89" s="5"/>
      <c r="HET89" s="5"/>
      <c r="HEV89" s="5"/>
      <c r="HEX89" s="5"/>
      <c r="HEZ89" s="5"/>
      <c r="HFB89" s="5"/>
      <c r="HFD89" s="5"/>
      <c r="HFF89" s="5"/>
      <c r="HFH89" s="5"/>
      <c r="HFJ89" s="5"/>
      <c r="HFL89" s="5"/>
      <c r="HFN89" s="5"/>
      <c r="HFP89" s="5"/>
      <c r="HFR89" s="5"/>
      <c r="HFT89" s="5"/>
      <c r="HFV89" s="5"/>
      <c r="HFX89" s="5"/>
      <c r="HFZ89" s="5"/>
      <c r="HGB89" s="5"/>
      <c r="HGD89" s="5"/>
      <c r="HGF89" s="5"/>
      <c r="HGH89" s="5"/>
      <c r="HGJ89" s="5"/>
      <c r="HGL89" s="5"/>
      <c r="HGN89" s="5"/>
      <c r="HGP89" s="5"/>
      <c r="HGR89" s="5"/>
      <c r="HGT89" s="5"/>
      <c r="HGV89" s="5"/>
      <c r="HGX89" s="5"/>
      <c r="HGZ89" s="5"/>
      <c r="HHB89" s="5"/>
      <c r="HHD89" s="5"/>
      <c r="HHF89" s="5"/>
      <c r="HHH89" s="5"/>
      <c r="HHJ89" s="5"/>
      <c r="HHL89" s="5"/>
      <c r="HHN89" s="5"/>
      <c r="HHP89" s="5"/>
      <c r="HHR89" s="5"/>
      <c r="HHT89" s="5"/>
      <c r="HHV89" s="5"/>
      <c r="HHX89" s="5"/>
      <c r="HHZ89" s="5"/>
      <c r="HIB89" s="5"/>
      <c r="HID89" s="5"/>
      <c r="HIF89" s="5"/>
      <c r="HIH89" s="5"/>
      <c r="HIJ89" s="5"/>
      <c r="HIL89" s="5"/>
      <c r="HIN89" s="5"/>
      <c r="HIP89" s="5"/>
      <c r="HIR89" s="5"/>
      <c r="HIT89" s="5"/>
      <c r="HIV89" s="5"/>
      <c r="HIX89" s="5"/>
      <c r="HIZ89" s="5"/>
      <c r="HJB89" s="5"/>
      <c r="HJD89" s="5"/>
      <c r="HJF89" s="5"/>
      <c r="HJH89" s="5"/>
      <c r="HJJ89" s="5"/>
      <c r="HJL89" s="5"/>
      <c r="HJN89" s="5"/>
      <c r="HJP89" s="5"/>
      <c r="HJR89" s="5"/>
      <c r="HJT89" s="5"/>
      <c r="HJV89" s="5"/>
      <c r="HJX89" s="5"/>
      <c r="HJZ89" s="5"/>
      <c r="HKB89" s="5"/>
      <c r="HKD89" s="5"/>
      <c r="HKF89" s="5"/>
      <c r="HKH89" s="5"/>
      <c r="HKJ89" s="5"/>
      <c r="HKL89" s="5"/>
      <c r="HKN89" s="5"/>
      <c r="HKP89" s="5"/>
      <c r="HKR89" s="5"/>
      <c r="HKT89" s="5"/>
      <c r="HKV89" s="5"/>
      <c r="HKX89" s="5"/>
      <c r="HKZ89" s="5"/>
      <c r="HLB89" s="5"/>
      <c r="HLD89" s="5"/>
      <c r="HLF89" s="5"/>
      <c r="HLH89" s="5"/>
      <c r="HLJ89" s="5"/>
      <c r="HLL89" s="5"/>
      <c r="HLN89" s="5"/>
      <c r="HLP89" s="5"/>
      <c r="HLR89" s="5"/>
      <c r="HLT89" s="5"/>
      <c r="HLV89" s="5"/>
      <c r="HLX89" s="5"/>
      <c r="HLZ89" s="5"/>
      <c r="HMB89" s="5"/>
      <c r="HMD89" s="5"/>
      <c r="HMF89" s="5"/>
      <c r="HMH89" s="5"/>
      <c r="HMJ89" s="5"/>
      <c r="HML89" s="5"/>
      <c r="HMN89" s="5"/>
      <c r="HMP89" s="5"/>
      <c r="HMR89" s="5"/>
      <c r="HMT89" s="5"/>
      <c r="HMV89" s="5"/>
      <c r="HMX89" s="5"/>
      <c r="HMZ89" s="5"/>
      <c r="HNB89" s="5"/>
      <c r="HND89" s="5"/>
      <c r="HNF89" s="5"/>
      <c r="HNH89" s="5"/>
      <c r="HNJ89" s="5"/>
      <c r="HNL89" s="5"/>
      <c r="HNN89" s="5"/>
      <c r="HNP89" s="5"/>
      <c r="HNR89" s="5"/>
      <c r="HNT89" s="5"/>
      <c r="HNV89" s="5"/>
      <c r="HNX89" s="5"/>
      <c r="HNZ89" s="5"/>
      <c r="HOB89" s="5"/>
      <c r="HOD89" s="5"/>
      <c r="HOF89" s="5"/>
      <c r="HOH89" s="5"/>
      <c r="HOJ89" s="5"/>
      <c r="HOL89" s="5"/>
      <c r="HON89" s="5"/>
      <c r="HOP89" s="5"/>
      <c r="HOR89" s="5"/>
      <c r="HOT89" s="5"/>
      <c r="HOV89" s="5"/>
      <c r="HOX89" s="5"/>
      <c r="HOZ89" s="5"/>
      <c r="HPB89" s="5"/>
      <c r="HPD89" s="5"/>
      <c r="HPF89" s="5"/>
      <c r="HPH89" s="5"/>
      <c r="HPJ89" s="5"/>
      <c r="HPL89" s="5"/>
      <c r="HPN89" s="5"/>
      <c r="HPP89" s="5"/>
      <c r="HPR89" s="5"/>
      <c r="HPT89" s="5"/>
      <c r="HPV89" s="5"/>
      <c r="HPX89" s="5"/>
      <c r="HPZ89" s="5"/>
      <c r="HQB89" s="5"/>
      <c r="HQD89" s="5"/>
      <c r="HQF89" s="5"/>
      <c r="HQH89" s="5"/>
      <c r="HQJ89" s="5"/>
      <c r="HQL89" s="5"/>
      <c r="HQN89" s="5"/>
      <c r="HQP89" s="5"/>
      <c r="HQR89" s="5"/>
      <c r="HQT89" s="5"/>
      <c r="HQV89" s="5"/>
      <c r="HQX89" s="5"/>
      <c r="HQZ89" s="5"/>
      <c r="HRB89" s="5"/>
      <c r="HRD89" s="5"/>
      <c r="HRF89" s="5"/>
      <c r="HRH89" s="5"/>
      <c r="HRJ89" s="5"/>
      <c r="HRL89" s="5"/>
      <c r="HRN89" s="5"/>
      <c r="HRP89" s="5"/>
      <c r="HRR89" s="5"/>
      <c r="HRT89" s="5"/>
      <c r="HRV89" s="5"/>
      <c r="HRX89" s="5"/>
      <c r="HRZ89" s="5"/>
      <c r="HSB89" s="5"/>
      <c r="HSD89" s="5"/>
      <c r="HSF89" s="5"/>
      <c r="HSH89" s="5"/>
      <c r="HSJ89" s="5"/>
      <c r="HSL89" s="5"/>
      <c r="HSN89" s="5"/>
      <c r="HSP89" s="5"/>
      <c r="HSR89" s="5"/>
      <c r="HST89" s="5"/>
      <c r="HSV89" s="5"/>
      <c r="HSX89" s="5"/>
      <c r="HSZ89" s="5"/>
      <c r="HTB89" s="5"/>
      <c r="HTD89" s="5"/>
      <c r="HTF89" s="5"/>
      <c r="HTH89" s="5"/>
      <c r="HTJ89" s="5"/>
      <c r="HTL89" s="5"/>
      <c r="HTN89" s="5"/>
      <c r="HTP89" s="5"/>
      <c r="HTR89" s="5"/>
      <c r="HTT89" s="5"/>
      <c r="HTV89" s="5"/>
      <c r="HTX89" s="5"/>
      <c r="HTZ89" s="5"/>
      <c r="HUB89" s="5"/>
      <c r="HUD89" s="5"/>
      <c r="HUF89" s="5"/>
      <c r="HUH89" s="5"/>
      <c r="HUJ89" s="5"/>
      <c r="HUL89" s="5"/>
      <c r="HUN89" s="5"/>
      <c r="HUP89" s="5"/>
      <c r="HUR89" s="5"/>
      <c r="HUT89" s="5"/>
      <c r="HUV89" s="5"/>
      <c r="HUX89" s="5"/>
      <c r="HUZ89" s="5"/>
      <c r="HVB89" s="5"/>
      <c r="HVD89" s="5"/>
      <c r="HVF89" s="5"/>
      <c r="HVH89" s="5"/>
      <c r="HVJ89" s="5"/>
      <c r="HVL89" s="5"/>
      <c r="HVN89" s="5"/>
      <c r="HVP89" s="5"/>
      <c r="HVR89" s="5"/>
      <c r="HVT89" s="5"/>
      <c r="HVV89" s="5"/>
      <c r="HVX89" s="5"/>
      <c r="HVZ89" s="5"/>
      <c r="HWB89" s="5"/>
      <c r="HWD89" s="5"/>
      <c r="HWF89" s="5"/>
      <c r="HWH89" s="5"/>
      <c r="HWJ89" s="5"/>
      <c r="HWL89" s="5"/>
      <c r="HWN89" s="5"/>
      <c r="HWP89" s="5"/>
      <c r="HWR89" s="5"/>
      <c r="HWT89" s="5"/>
      <c r="HWV89" s="5"/>
      <c r="HWX89" s="5"/>
      <c r="HWZ89" s="5"/>
      <c r="HXB89" s="5"/>
      <c r="HXD89" s="5"/>
      <c r="HXF89" s="5"/>
      <c r="HXH89" s="5"/>
      <c r="HXJ89" s="5"/>
      <c r="HXL89" s="5"/>
      <c r="HXN89" s="5"/>
      <c r="HXP89" s="5"/>
      <c r="HXR89" s="5"/>
      <c r="HXT89" s="5"/>
      <c r="HXV89" s="5"/>
      <c r="HXX89" s="5"/>
      <c r="HXZ89" s="5"/>
      <c r="HYB89" s="5"/>
      <c r="HYD89" s="5"/>
      <c r="HYF89" s="5"/>
      <c r="HYH89" s="5"/>
      <c r="HYJ89" s="5"/>
      <c r="HYL89" s="5"/>
      <c r="HYN89" s="5"/>
      <c r="HYP89" s="5"/>
      <c r="HYR89" s="5"/>
      <c r="HYT89" s="5"/>
      <c r="HYV89" s="5"/>
      <c r="HYX89" s="5"/>
      <c r="HYZ89" s="5"/>
      <c r="HZB89" s="5"/>
      <c r="HZD89" s="5"/>
      <c r="HZF89" s="5"/>
      <c r="HZH89" s="5"/>
      <c r="HZJ89" s="5"/>
      <c r="HZL89" s="5"/>
      <c r="HZN89" s="5"/>
      <c r="HZP89" s="5"/>
      <c r="HZR89" s="5"/>
      <c r="HZT89" s="5"/>
      <c r="HZV89" s="5"/>
      <c r="HZX89" s="5"/>
      <c r="HZZ89" s="5"/>
      <c r="IAB89" s="5"/>
      <c r="IAD89" s="5"/>
      <c r="IAF89" s="5"/>
      <c r="IAH89" s="5"/>
      <c r="IAJ89" s="5"/>
      <c r="IAL89" s="5"/>
      <c r="IAN89" s="5"/>
      <c r="IAP89" s="5"/>
      <c r="IAR89" s="5"/>
      <c r="IAT89" s="5"/>
      <c r="IAV89" s="5"/>
      <c r="IAX89" s="5"/>
      <c r="IAZ89" s="5"/>
      <c r="IBB89" s="5"/>
      <c r="IBD89" s="5"/>
      <c r="IBF89" s="5"/>
      <c r="IBH89" s="5"/>
      <c r="IBJ89" s="5"/>
      <c r="IBL89" s="5"/>
      <c r="IBN89" s="5"/>
      <c r="IBP89" s="5"/>
      <c r="IBR89" s="5"/>
      <c r="IBT89" s="5"/>
      <c r="IBV89" s="5"/>
      <c r="IBX89" s="5"/>
      <c r="IBZ89" s="5"/>
      <c r="ICB89" s="5"/>
      <c r="ICD89" s="5"/>
      <c r="ICF89" s="5"/>
      <c r="ICH89" s="5"/>
      <c r="ICJ89" s="5"/>
      <c r="ICL89" s="5"/>
      <c r="ICN89" s="5"/>
      <c r="ICP89" s="5"/>
      <c r="ICR89" s="5"/>
      <c r="ICT89" s="5"/>
      <c r="ICV89" s="5"/>
      <c r="ICX89" s="5"/>
      <c r="ICZ89" s="5"/>
      <c r="IDB89" s="5"/>
      <c r="IDD89" s="5"/>
      <c r="IDF89" s="5"/>
      <c r="IDH89" s="5"/>
      <c r="IDJ89" s="5"/>
      <c r="IDL89" s="5"/>
      <c r="IDN89" s="5"/>
      <c r="IDP89" s="5"/>
      <c r="IDR89" s="5"/>
      <c r="IDT89" s="5"/>
      <c r="IDV89" s="5"/>
      <c r="IDX89" s="5"/>
      <c r="IDZ89" s="5"/>
      <c r="IEB89" s="5"/>
      <c r="IED89" s="5"/>
      <c r="IEF89" s="5"/>
      <c r="IEH89" s="5"/>
      <c r="IEJ89" s="5"/>
      <c r="IEL89" s="5"/>
      <c r="IEN89" s="5"/>
      <c r="IEP89" s="5"/>
      <c r="IER89" s="5"/>
      <c r="IET89" s="5"/>
      <c r="IEV89" s="5"/>
      <c r="IEX89" s="5"/>
      <c r="IEZ89" s="5"/>
      <c r="IFB89" s="5"/>
      <c r="IFD89" s="5"/>
      <c r="IFF89" s="5"/>
      <c r="IFH89" s="5"/>
      <c r="IFJ89" s="5"/>
      <c r="IFL89" s="5"/>
      <c r="IFN89" s="5"/>
      <c r="IFP89" s="5"/>
      <c r="IFR89" s="5"/>
      <c r="IFT89" s="5"/>
      <c r="IFV89" s="5"/>
      <c r="IFX89" s="5"/>
      <c r="IFZ89" s="5"/>
      <c r="IGB89" s="5"/>
      <c r="IGD89" s="5"/>
      <c r="IGF89" s="5"/>
      <c r="IGH89" s="5"/>
      <c r="IGJ89" s="5"/>
      <c r="IGL89" s="5"/>
      <c r="IGN89" s="5"/>
      <c r="IGP89" s="5"/>
      <c r="IGR89" s="5"/>
      <c r="IGT89" s="5"/>
      <c r="IGV89" s="5"/>
      <c r="IGX89" s="5"/>
      <c r="IGZ89" s="5"/>
      <c r="IHB89" s="5"/>
      <c r="IHD89" s="5"/>
      <c r="IHF89" s="5"/>
      <c r="IHH89" s="5"/>
      <c r="IHJ89" s="5"/>
      <c r="IHL89" s="5"/>
      <c r="IHN89" s="5"/>
      <c r="IHP89" s="5"/>
      <c r="IHR89" s="5"/>
      <c r="IHT89" s="5"/>
      <c r="IHV89" s="5"/>
      <c r="IHX89" s="5"/>
      <c r="IHZ89" s="5"/>
      <c r="IIB89" s="5"/>
      <c r="IID89" s="5"/>
      <c r="IIF89" s="5"/>
      <c r="IIH89" s="5"/>
      <c r="IIJ89" s="5"/>
      <c r="IIL89" s="5"/>
      <c r="IIN89" s="5"/>
      <c r="IIP89" s="5"/>
      <c r="IIR89" s="5"/>
      <c r="IIT89" s="5"/>
      <c r="IIV89" s="5"/>
      <c r="IIX89" s="5"/>
      <c r="IIZ89" s="5"/>
      <c r="IJB89" s="5"/>
      <c r="IJD89" s="5"/>
      <c r="IJF89" s="5"/>
      <c r="IJH89" s="5"/>
      <c r="IJJ89" s="5"/>
      <c r="IJL89" s="5"/>
      <c r="IJN89" s="5"/>
      <c r="IJP89" s="5"/>
      <c r="IJR89" s="5"/>
      <c r="IJT89" s="5"/>
      <c r="IJV89" s="5"/>
      <c r="IJX89" s="5"/>
      <c r="IJZ89" s="5"/>
      <c r="IKB89" s="5"/>
      <c r="IKD89" s="5"/>
      <c r="IKF89" s="5"/>
      <c r="IKH89" s="5"/>
      <c r="IKJ89" s="5"/>
      <c r="IKL89" s="5"/>
      <c r="IKN89" s="5"/>
      <c r="IKP89" s="5"/>
      <c r="IKR89" s="5"/>
      <c r="IKT89" s="5"/>
      <c r="IKV89" s="5"/>
      <c r="IKX89" s="5"/>
      <c r="IKZ89" s="5"/>
      <c r="ILB89" s="5"/>
      <c r="ILD89" s="5"/>
      <c r="ILF89" s="5"/>
      <c r="ILH89" s="5"/>
      <c r="ILJ89" s="5"/>
      <c r="ILL89" s="5"/>
      <c r="ILN89" s="5"/>
      <c r="ILP89" s="5"/>
      <c r="ILR89" s="5"/>
      <c r="ILT89" s="5"/>
      <c r="ILV89" s="5"/>
      <c r="ILX89" s="5"/>
      <c r="ILZ89" s="5"/>
      <c r="IMB89" s="5"/>
      <c r="IMD89" s="5"/>
      <c r="IMF89" s="5"/>
      <c r="IMH89" s="5"/>
      <c r="IMJ89" s="5"/>
      <c r="IML89" s="5"/>
      <c r="IMN89" s="5"/>
      <c r="IMP89" s="5"/>
      <c r="IMR89" s="5"/>
      <c r="IMT89" s="5"/>
      <c r="IMV89" s="5"/>
      <c r="IMX89" s="5"/>
      <c r="IMZ89" s="5"/>
      <c r="INB89" s="5"/>
      <c r="IND89" s="5"/>
      <c r="INF89" s="5"/>
      <c r="INH89" s="5"/>
      <c r="INJ89" s="5"/>
      <c r="INL89" s="5"/>
      <c r="INN89" s="5"/>
      <c r="INP89" s="5"/>
      <c r="INR89" s="5"/>
      <c r="INT89" s="5"/>
      <c r="INV89" s="5"/>
      <c r="INX89" s="5"/>
      <c r="INZ89" s="5"/>
      <c r="IOB89" s="5"/>
      <c r="IOD89" s="5"/>
      <c r="IOF89" s="5"/>
      <c r="IOH89" s="5"/>
      <c r="IOJ89" s="5"/>
      <c r="IOL89" s="5"/>
      <c r="ION89" s="5"/>
      <c r="IOP89" s="5"/>
      <c r="IOR89" s="5"/>
      <c r="IOT89" s="5"/>
      <c r="IOV89" s="5"/>
      <c r="IOX89" s="5"/>
      <c r="IOZ89" s="5"/>
      <c r="IPB89" s="5"/>
      <c r="IPD89" s="5"/>
      <c r="IPF89" s="5"/>
      <c r="IPH89" s="5"/>
      <c r="IPJ89" s="5"/>
      <c r="IPL89" s="5"/>
      <c r="IPN89" s="5"/>
      <c r="IPP89" s="5"/>
      <c r="IPR89" s="5"/>
      <c r="IPT89" s="5"/>
      <c r="IPV89" s="5"/>
      <c r="IPX89" s="5"/>
      <c r="IPZ89" s="5"/>
      <c r="IQB89" s="5"/>
      <c r="IQD89" s="5"/>
      <c r="IQF89" s="5"/>
      <c r="IQH89" s="5"/>
      <c r="IQJ89" s="5"/>
      <c r="IQL89" s="5"/>
      <c r="IQN89" s="5"/>
      <c r="IQP89" s="5"/>
      <c r="IQR89" s="5"/>
      <c r="IQT89" s="5"/>
      <c r="IQV89" s="5"/>
      <c r="IQX89" s="5"/>
      <c r="IQZ89" s="5"/>
      <c r="IRB89" s="5"/>
      <c r="IRD89" s="5"/>
      <c r="IRF89" s="5"/>
      <c r="IRH89" s="5"/>
      <c r="IRJ89" s="5"/>
      <c r="IRL89" s="5"/>
      <c r="IRN89" s="5"/>
      <c r="IRP89" s="5"/>
      <c r="IRR89" s="5"/>
      <c r="IRT89" s="5"/>
      <c r="IRV89" s="5"/>
      <c r="IRX89" s="5"/>
      <c r="IRZ89" s="5"/>
      <c r="ISB89" s="5"/>
      <c r="ISD89" s="5"/>
      <c r="ISF89" s="5"/>
      <c r="ISH89" s="5"/>
      <c r="ISJ89" s="5"/>
      <c r="ISL89" s="5"/>
      <c r="ISN89" s="5"/>
      <c r="ISP89" s="5"/>
      <c r="ISR89" s="5"/>
      <c r="IST89" s="5"/>
      <c r="ISV89" s="5"/>
      <c r="ISX89" s="5"/>
      <c r="ISZ89" s="5"/>
      <c r="ITB89" s="5"/>
      <c r="ITD89" s="5"/>
      <c r="ITF89" s="5"/>
      <c r="ITH89" s="5"/>
      <c r="ITJ89" s="5"/>
      <c r="ITL89" s="5"/>
      <c r="ITN89" s="5"/>
      <c r="ITP89" s="5"/>
      <c r="ITR89" s="5"/>
      <c r="ITT89" s="5"/>
      <c r="ITV89" s="5"/>
      <c r="ITX89" s="5"/>
      <c r="ITZ89" s="5"/>
      <c r="IUB89" s="5"/>
      <c r="IUD89" s="5"/>
      <c r="IUF89" s="5"/>
      <c r="IUH89" s="5"/>
      <c r="IUJ89" s="5"/>
      <c r="IUL89" s="5"/>
      <c r="IUN89" s="5"/>
      <c r="IUP89" s="5"/>
      <c r="IUR89" s="5"/>
      <c r="IUT89" s="5"/>
      <c r="IUV89" s="5"/>
      <c r="IUX89" s="5"/>
      <c r="IUZ89" s="5"/>
      <c r="IVB89" s="5"/>
      <c r="IVD89" s="5"/>
      <c r="IVF89" s="5"/>
      <c r="IVH89" s="5"/>
      <c r="IVJ89" s="5"/>
      <c r="IVL89" s="5"/>
      <c r="IVN89" s="5"/>
      <c r="IVP89" s="5"/>
      <c r="IVR89" s="5"/>
      <c r="IVT89" s="5"/>
      <c r="IVV89" s="5"/>
      <c r="IVX89" s="5"/>
      <c r="IVZ89" s="5"/>
      <c r="IWB89" s="5"/>
      <c r="IWD89" s="5"/>
      <c r="IWF89" s="5"/>
      <c r="IWH89" s="5"/>
      <c r="IWJ89" s="5"/>
      <c r="IWL89" s="5"/>
      <c r="IWN89" s="5"/>
      <c r="IWP89" s="5"/>
      <c r="IWR89" s="5"/>
      <c r="IWT89" s="5"/>
      <c r="IWV89" s="5"/>
      <c r="IWX89" s="5"/>
      <c r="IWZ89" s="5"/>
      <c r="IXB89" s="5"/>
      <c r="IXD89" s="5"/>
      <c r="IXF89" s="5"/>
      <c r="IXH89" s="5"/>
      <c r="IXJ89" s="5"/>
      <c r="IXL89" s="5"/>
      <c r="IXN89" s="5"/>
      <c r="IXP89" s="5"/>
      <c r="IXR89" s="5"/>
      <c r="IXT89" s="5"/>
      <c r="IXV89" s="5"/>
      <c r="IXX89" s="5"/>
      <c r="IXZ89" s="5"/>
      <c r="IYB89" s="5"/>
      <c r="IYD89" s="5"/>
      <c r="IYF89" s="5"/>
      <c r="IYH89" s="5"/>
      <c r="IYJ89" s="5"/>
      <c r="IYL89" s="5"/>
      <c r="IYN89" s="5"/>
      <c r="IYP89" s="5"/>
      <c r="IYR89" s="5"/>
      <c r="IYT89" s="5"/>
      <c r="IYV89" s="5"/>
      <c r="IYX89" s="5"/>
      <c r="IYZ89" s="5"/>
      <c r="IZB89" s="5"/>
      <c r="IZD89" s="5"/>
      <c r="IZF89" s="5"/>
      <c r="IZH89" s="5"/>
      <c r="IZJ89" s="5"/>
      <c r="IZL89" s="5"/>
      <c r="IZN89" s="5"/>
      <c r="IZP89" s="5"/>
      <c r="IZR89" s="5"/>
      <c r="IZT89" s="5"/>
      <c r="IZV89" s="5"/>
      <c r="IZX89" s="5"/>
      <c r="IZZ89" s="5"/>
      <c r="JAB89" s="5"/>
      <c r="JAD89" s="5"/>
      <c r="JAF89" s="5"/>
      <c r="JAH89" s="5"/>
      <c r="JAJ89" s="5"/>
      <c r="JAL89" s="5"/>
      <c r="JAN89" s="5"/>
      <c r="JAP89" s="5"/>
      <c r="JAR89" s="5"/>
      <c r="JAT89" s="5"/>
      <c r="JAV89" s="5"/>
      <c r="JAX89" s="5"/>
      <c r="JAZ89" s="5"/>
      <c r="JBB89" s="5"/>
      <c r="JBD89" s="5"/>
      <c r="JBF89" s="5"/>
      <c r="JBH89" s="5"/>
      <c r="JBJ89" s="5"/>
      <c r="JBL89" s="5"/>
      <c r="JBN89" s="5"/>
      <c r="JBP89" s="5"/>
      <c r="JBR89" s="5"/>
      <c r="JBT89" s="5"/>
      <c r="JBV89" s="5"/>
      <c r="JBX89" s="5"/>
      <c r="JBZ89" s="5"/>
      <c r="JCB89" s="5"/>
      <c r="JCD89" s="5"/>
      <c r="JCF89" s="5"/>
      <c r="JCH89" s="5"/>
      <c r="JCJ89" s="5"/>
      <c r="JCL89" s="5"/>
      <c r="JCN89" s="5"/>
      <c r="JCP89" s="5"/>
      <c r="JCR89" s="5"/>
      <c r="JCT89" s="5"/>
      <c r="JCV89" s="5"/>
      <c r="JCX89" s="5"/>
      <c r="JCZ89" s="5"/>
      <c r="JDB89" s="5"/>
      <c r="JDD89" s="5"/>
      <c r="JDF89" s="5"/>
      <c r="JDH89" s="5"/>
      <c r="JDJ89" s="5"/>
      <c r="JDL89" s="5"/>
      <c r="JDN89" s="5"/>
      <c r="JDP89" s="5"/>
      <c r="JDR89" s="5"/>
      <c r="JDT89" s="5"/>
      <c r="JDV89" s="5"/>
      <c r="JDX89" s="5"/>
      <c r="JDZ89" s="5"/>
      <c r="JEB89" s="5"/>
      <c r="JED89" s="5"/>
      <c r="JEF89" s="5"/>
      <c r="JEH89" s="5"/>
      <c r="JEJ89" s="5"/>
      <c r="JEL89" s="5"/>
      <c r="JEN89" s="5"/>
      <c r="JEP89" s="5"/>
      <c r="JER89" s="5"/>
      <c r="JET89" s="5"/>
      <c r="JEV89" s="5"/>
      <c r="JEX89" s="5"/>
      <c r="JEZ89" s="5"/>
      <c r="JFB89" s="5"/>
      <c r="JFD89" s="5"/>
      <c r="JFF89" s="5"/>
      <c r="JFH89" s="5"/>
      <c r="JFJ89" s="5"/>
      <c r="JFL89" s="5"/>
      <c r="JFN89" s="5"/>
      <c r="JFP89" s="5"/>
      <c r="JFR89" s="5"/>
      <c r="JFT89" s="5"/>
      <c r="JFV89" s="5"/>
      <c r="JFX89" s="5"/>
      <c r="JFZ89" s="5"/>
      <c r="JGB89" s="5"/>
      <c r="JGD89" s="5"/>
      <c r="JGF89" s="5"/>
      <c r="JGH89" s="5"/>
      <c r="JGJ89" s="5"/>
      <c r="JGL89" s="5"/>
      <c r="JGN89" s="5"/>
      <c r="JGP89" s="5"/>
      <c r="JGR89" s="5"/>
      <c r="JGT89" s="5"/>
      <c r="JGV89" s="5"/>
      <c r="JGX89" s="5"/>
      <c r="JGZ89" s="5"/>
      <c r="JHB89" s="5"/>
      <c r="JHD89" s="5"/>
      <c r="JHF89" s="5"/>
      <c r="JHH89" s="5"/>
      <c r="JHJ89" s="5"/>
      <c r="JHL89" s="5"/>
      <c r="JHN89" s="5"/>
      <c r="JHP89" s="5"/>
      <c r="JHR89" s="5"/>
      <c r="JHT89" s="5"/>
      <c r="JHV89" s="5"/>
      <c r="JHX89" s="5"/>
      <c r="JHZ89" s="5"/>
      <c r="JIB89" s="5"/>
      <c r="JID89" s="5"/>
      <c r="JIF89" s="5"/>
      <c r="JIH89" s="5"/>
      <c r="JIJ89" s="5"/>
      <c r="JIL89" s="5"/>
      <c r="JIN89" s="5"/>
      <c r="JIP89" s="5"/>
      <c r="JIR89" s="5"/>
      <c r="JIT89" s="5"/>
      <c r="JIV89" s="5"/>
      <c r="JIX89" s="5"/>
      <c r="JIZ89" s="5"/>
      <c r="JJB89" s="5"/>
      <c r="JJD89" s="5"/>
      <c r="JJF89" s="5"/>
      <c r="JJH89" s="5"/>
      <c r="JJJ89" s="5"/>
      <c r="JJL89" s="5"/>
      <c r="JJN89" s="5"/>
      <c r="JJP89" s="5"/>
      <c r="JJR89" s="5"/>
      <c r="JJT89" s="5"/>
      <c r="JJV89" s="5"/>
      <c r="JJX89" s="5"/>
      <c r="JJZ89" s="5"/>
      <c r="JKB89" s="5"/>
      <c r="JKD89" s="5"/>
      <c r="JKF89" s="5"/>
      <c r="JKH89" s="5"/>
      <c r="JKJ89" s="5"/>
      <c r="JKL89" s="5"/>
      <c r="JKN89" s="5"/>
      <c r="JKP89" s="5"/>
      <c r="JKR89" s="5"/>
      <c r="JKT89" s="5"/>
      <c r="JKV89" s="5"/>
      <c r="JKX89" s="5"/>
      <c r="JKZ89" s="5"/>
      <c r="JLB89" s="5"/>
      <c r="JLD89" s="5"/>
      <c r="JLF89" s="5"/>
      <c r="JLH89" s="5"/>
      <c r="JLJ89" s="5"/>
      <c r="JLL89" s="5"/>
      <c r="JLN89" s="5"/>
      <c r="JLP89" s="5"/>
      <c r="JLR89" s="5"/>
      <c r="JLT89" s="5"/>
      <c r="JLV89" s="5"/>
      <c r="JLX89" s="5"/>
      <c r="JLZ89" s="5"/>
      <c r="JMB89" s="5"/>
      <c r="JMD89" s="5"/>
      <c r="JMF89" s="5"/>
      <c r="JMH89" s="5"/>
      <c r="JMJ89" s="5"/>
      <c r="JML89" s="5"/>
      <c r="JMN89" s="5"/>
      <c r="JMP89" s="5"/>
      <c r="JMR89" s="5"/>
      <c r="JMT89" s="5"/>
      <c r="JMV89" s="5"/>
      <c r="JMX89" s="5"/>
      <c r="JMZ89" s="5"/>
      <c r="JNB89" s="5"/>
      <c r="JND89" s="5"/>
      <c r="JNF89" s="5"/>
      <c r="JNH89" s="5"/>
      <c r="JNJ89" s="5"/>
      <c r="JNL89" s="5"/>
      <c r="JNN89" s="5"/>
      <c r="JNP89" s="5"/>
      <c r="JNR89" s="5"/>
      <c r="JNT89" s="5"/>
      <c r="JNV89" s="5"/>
      <c r="JNX89" s="5"/>
      <c r="JNZ89" s="5"/>
      <c r="JOB89" s="5"/>
      <c r="JOD89" s="5"/>
      <c r="JOF89" s="5"/>
      <c r="JOH89" s="5"/>
      <c r="JOJ89" s="5"/>
      <c r="JOL89" s="5"/>
      <c r="JON89" s="5"/>
      <c r="JOP89" s="5"/>
      <c r="JOR89" s="5"/>
      <c r="JOT89" s="5"/>
      <c r="JOV89" s="5"/>
      <c r="JOX89" s="5"/>
      <c r="JOZ89" s="5"/>
      <c r="JPB89" s="5"/>
      <c r="JPD89" s="5"/>
      <c r="JPF89" s="5"/>
      <c r="JPH89" s="5"/>
      <c r="JPJ89" s="5"/>
      <c r="JPL89" s="5"/>
      <c r="JPN89" s="5"/>
      <c r="JPP89" s="5"/>
      <c r="JPR89" s="5"/>
      <c r="JPT89" s="5"/>
      <c r="JPV89" s="5"/>
      <c r="JPX89" s="5"/>
      <c r="JPZ89" s="5"/>
      <c r="JQB89" s="5"/>
      <c r="JQD89" s="5"/>
      <c r="JQF89" s="5"/>
      <c r="JQH89" s="5"/>
      <c r="JQJ89" s="5"/>
      <c r="JQL89" s="5"/>
      <c r="JQN89" s="5"/>
      <c r="JQP89" s="5"/>
      <c r="JQR89" s="5"/>
      <c r="JQT89" s="5"/>
      <c r="JQV89" s="5"/>
      <c r="JQX89" s="5"/>
      <c r="JQZ89" s="5"/>
      <c r="JRB89" s="5"/>
      <c r="JRD89" s="5"/>
      <c r="JRF89" s="5"/>
      <c r="JRH89" s="5"/>
      <c r="JRJ89" s="5"/>
      <c r="JRL89" s="5"/>
      <c r="JRN89" s="5"/>
      <c r="JRP89" s="5"/>
      <c r="JRR89" s="5"/>
      <c r="JRT89" s="5"/>
      <c r="JRV89" s="5"/>
      <c r="JRX89" s="5"/>
      <c r="JRZ89" s="5"/>
      <c r="JSB89" s="5"/>
      <c r="JSD89" s="5"/>
      <c r="JSF89" s="5"/>
      <c r="JSH89" s="5"/>
      <c r="JSJ89" s="5"/>
      <c r="JSL89" s="5"/>
      <c r="JSN89" s="5"/>
      <c r="JSP89" s="5"/>
      <c r="JSR89" s="5"/>
      <c r="JST89" s="5"/>
      <c r="JSV89" s="5"/>
      <c r="JSX89" s="5"/>
      <c r="JSZ89" s="5"/>
      <c r="JTB89" s="5"/>
      <c r="JTD89" s="5"/>
      <c r="JTF89" s="5"/>
      <c r="JTH89" s="5"/>
      <c r="JTJ89" s="5"/>
      <c r="JTL89" s="5"/>
      <c r="JTN89" s="5"/>
      <c r="JTP89" s="5"/>
      <c r="JTR89" s="5"/>
      <c r="JTT89" s="5"/>
      <c r="JTV89" s="5"/>
      <c r="JTX89" s="5"/>
      <c r="JTZ89" s="5"/>
      <c r="JUB89" s="5"/>
      <c r="JUD89" s="5"/>
      <c r="JUF89" s="5"/>
      <c r="JUH89" s="5"/>
      <c r="JUJ89" s="5"/>
      <c r="JUL89" s="5"/>
      <c r="JUN89" s="5"/>
      <c r="JUP89" s="5"/>
      <c r="JUR89" s="5"/>
      <c r="JUT89" s="5"/>
      <c r="JUV89" s="5"/>
      <c r="JUX89" s="5"/>
      <c r="JUZ89" s="5"/>
      <c r="JVB89" s="5"/>
      <c r="JVD89" s="5"/>
      <c r="JVF89" s="5"/>
      <c r="JVH89" s="5"/>
      <c r="JVJ89" s="5"/>
      <c r="JVL89" s="5"/>
      <c r="JVN89" s="5"/>
      <c r="JVP89" s="5"/>
      <c r="JVR89" s="5"/>
      <c r="JVT89" s="5"/>
      <c r="JVV89" s="5"/>
      <c r="JVX89" s="5"/>
      <c r="JVZ89" s="5"/>
      <c r="JWB89" s="5"/>
      <c r="JWD89" s="5"/>
      <c r="JWF89" s="5"/>
      <c r="JWH89" s="5"/>
      <c r="JWJ89" s="5"/>
      <c r="JWL89" s="5"/>
      <c r="JWN89" s="5"/>
      <c r="JWP89" s="5"/>
      <c r="JWR89" s="5"/>
      <c r="JWT89" s="5"/>
      <c r="JWV89" s="5"/>
      <c r="JWX89" s="5"/>
      <c r="JWZ89" s="5"/>
      <c r="JXB89" s="5"/>
      <c r="JXD89" s="5"/>
      <c r="JXF89" s="5"/>
      <c r="JXH89" s="5"/>
      <c r="JXJ89" s="5"/>
      <c r="JXL89" s="5"/>
      <c r="JXN89" s="5"/>
      <c r="JXP89" s="5"/>
      <c r="JXR89" s="5"/>
      <c r="JXT89" s="5"/>
      <c r="JXV89" s="5"/>
      <c r="JXX89" s="5"/>
      <c r="JXZ89" s="5"/>
      <c r="JYB89" s="5"/>
      <c r="JYD89" s="5"/>
      <c r="JYF89" s="5"/>
      <c r="JYH89" s="5"/>
      <c r="JYJ89" s="5"/>
      <c r="JYL89" s="5"/>
      <c r="JYN89" s="5"/>
      <c r="JYP89" s="5"/>
      <c r="JYR89" s="5"/>
      <c r="JYT89" s="5"/>
      <c r="JYV89" s="5"/>
      <c r="JYX89" s="5"/>
      <c r="JYZ89" s="5"/>
      <c r="JZB89" s="5"/>
      <c r="JZD89" s="5"/>
      <c r="JZF89" s="5"/>
      <c r="JZH89" s="5"/>
      <c r="JZJ89" s="5"/>
      <c r="JZL89" s="5"/>
      <c r="JZN89" s="5"/>
      <c r="JZP89" s="5"/>
      <c r="JZR89" s="5"/>
      <c r="JZT89" s="5"/>
      <c r="JZV89" s="5"/>
      <c r="JZX89" s="5"/>
      <c r="JZZ89" s="5"/>
      <c r="KAB89" s="5"/>
      <c r="KAD89" s="5"/>
      <c r="KAF89" s="5"/>
      <c r="KAH89" s="5"/>
      <c r="KAJ89" s="5"/>
      <c r="KAL89" s="5"/>
      <c r="KAN89" s="5"/>
      <c r="KAP89" s="5"/>
      <c r="KAR89" s="5"/>
      <c r="KAT89" s="5"/>
      <c r="KAV89" s="5"/>
      <c r="KAX89" s="5"/>
      <c r="KAZ89" s="5"/>
      <c r="KBB89" s="5"/>
      <c r="KBD89" s="5"/>
      <c r="KBF89" s="5"/>
      <c r="KBH89" s="5"/>
      <c r="KBJ89" s="5"/>
      <c r="KBL89" s="5"/>
      <c r="KBN89" s="5"/>
      <c r="KBP89" s="5"/>
      <c r="KBR89" s="5"/>
      <c r="KBT89" s="5"/>
      <c r="KBV89" s="5"/>
      <c r="KBX89" s="5"/>
      <c r="KBZ89" s="5"/>
      <c r="KCB89" s="5"/>
      <c r="KCD89" s="5"/>
      <c r="KCF89" s="5"/>
      <c r="KCH89" s="5"/>
      <c r="KCJ89" s="5"/>
      <c r="KCL89" s="5"/>
      <c r="KCN89" s="5"/>
      <c r="KCP89" s="5"/>
      <c r="KCR89" s="5"/>
      <c r="KCT89" s="5"/>
      <c r="KCV89" s="5"/>
      <c r="KCX89" s="5"/>
      <c r="KCZ89" s="5"/>
      <c r="KDB89" s="5"/>
      <c r="KDD89" s="5"/>
      <c r="KDF89" s="5"/>
      <c r="KDH89" s="5"/>
      <c r="KDJ89" s="5"/>
      <c r="KDL89" s="5"/>
      <c r="KDN89" s="5"/>
      <c r="KDP89" s="5"/>
      <c r="KDR89" s="5"/>
      <c r="KDT89" s="5"/>
      <c r="KDV89" s="5"/>
      <c r="KDX89" s="5"/>
      <c r="KDZ89" s="5"/>
      <c r="KEB89" s="5"/>
      <c r="KED89" s="5"/>
      <c r="KEF89" s="5"/>
      <c r="KEH89" s="5"/>
      <c r="KEJ89" s="5"/>
      <c r="KEL89" s="5"/>
      <c r="KEN89" s="5"/>
      <c r="KEP89" s="5"/>
      <c r="KER89" s="5"/>
      <c r="KET89" s="5"/>
      <c r="KEV89" s="5"/>
      <c r="KEX89" s="5"/>
      <c r="KEZ89" s="5"/>
      <c r="KFB89" s="5"/>
      <c r="KFD89" s="5"/>
      <c r="KFF89" s="5"/>
      <c r="KFH89" s="5"/>
      <c r="KFJ89" s="5"/>
      <c r="KFL89" s="5"/>
      <c r="KFN89" s="5"/>
      <c r="KFP89" s="5"/>
      <c r="KFR89" s="5"/>
      <c r="KFT89" s="5"/>
      <c r="KFV89" s="5"/>
      <c r="KFX89" s="5"/>
      <c r="KFZ89" s="5"/>
      <c r="KGB89" s="5"/>
      <c r="KGD89" s="5"/>
      <c r="KGF89" s="5"/>
      <c r="KGH89" s="5"/>
      <c r="KGJ89" s="5"/>
      <c r="KGL89" s="5"/>
      <c r="KGN89" s="5"/>
      <c r="KGP89" s="5"/>
      <c r="KGR89" s="5"/>
      <c r="KGT89" s="5"/>
      <c r="KGV89" s="5"/>
      <c r="KGX89" s="5"/>
      <c r="KGZ89" s="5"/>
      <c r="KHB89" s="5"/>
      <c r="KHD89" s="5"/>
      <c r="KHF89" s="5"/>
      <c r="KHH89" s="5"/>
      <c r="KHJ89" s="5"/>
      <c r="KHL89" s="5"/>
      <c r="KHN89" s="5"/>
      <c r="KHP89" s="5"/>
      <c r="KHR89" s="5"/>
      <c r="KHT89" s="5"/>
      <c r="KHV89" s="5"/>
      <c r="KHX89" s="5"/>
      <c r="KHZ89" s="5"/>
      <c r="KIB89" s="5"/>
      <c r="KID89" s="5"/>
      <c r="KIF89" s="5"/>
      <c r="KIH89" s="5"/>
      <c r="KIJ89" s="5"/>
      <c r="KIL89" s="5"/>
      <c r="KIN89" s="5"/>
      <c r="KIP89" s="5"/>
      <c r="KIR89" s="5"/>
      <c r="KIT89" s="5"/>
      <c r="KIV89" s="5"/>
      <c r="KIX89" s="5"/>
      <c r="KIZ89" s="5"/>
      <c r="KJB89" s="5"/>
      <c r="KJD89" s="5"/>
      <c r="KJF89" s="5"/>
      <c r="KJH89" s="5"/>
      <c r="KJJ89" s="5"/>
      <c r="KJL89" s="5"/>
      <c r="KJN89" s="5"/>
      <c r="KJP89" s="5"/>
      <c r="KJR89" s="5"/>
      <c r="KJT89" s="5"/>
      <c r="KJV89" s="5"/>
      <c r="KJX89" s="5"/>
      <c r="KJZ89" s="5"/>
      <c r="KKB89" s="5"/>
      <c r="KKD89" s="5"/>
      <c r="KKF89" s="5"/>
      <c r="KKH89" s="5"/>
      <c r="KKJ89" s="5"/>
      <c r="KKL89" s="5"/>
      <c r="KKN89" s="5"/>
      <c r="KKP89" s="5"/>
      <c r="KKR89" s="5"/>
      <c r="KKT89" s="5"/>
      <c r="KKV89" s="5"/>
      <c r="KKX89" s="5"/>
      <c r="KKZ89" s="5"/>
      <c r="KLB89" s="5"/>
      <c r="KLD89" s="5"/>
      <c r="KLF89" s="5"/>
      <c r="KLH89" s="5"/>
      <c r="KLJ89" s="5"/>
      <c r="KLL89" s="5"/>
      <c r="KLN89" s="5"/>
      <c r="KLP89" s="5"/>
      <c r="KLR89" s="5"/>
      <c r="KLT89" s="5"/>
      <c r="KLV89" s="5"/>
      <c r="KLX89" s="5"/>
      <c r="KLZ89" s="5"/>
      <c r="KMB89" s="5"/>
      <c r="KMD89" s="5"/>
      <c r="KMF89" s="5"/>
      <c r="KMH89" s="5"/>
      <c r="KMJ89" s="5"/>
      <c r="KML89" s="5"/>
      <c r="KMN89" s="5"/>
      <c r="KMP89" s="5"/>
      <c r="KMR89" s="5"/>
      <c r="KMT89" s="5"/>
      <c r="KMV89" s="5"/>
      <c r="KMX89" s="5"/>
      <c r="KMZ89" s="5"/>
      <c r="KNB89" s="5"/>
      <c r="KND89" s="5"/>
      <c r="KNF89" s="5"/>
      <c r="KNH89" s="5"/>
      <c r="KNJ89" s="5"/>
      <c r="KNL89" s="5"/>
      <c r="KNN89" s="5"/>
      <c r="KNP89" s="5"/>
      <c r="KNR89" s="5"/>
      <c r="KNT89" s="5"/>
      <c r="KNV89" s="5"/>
      <c r="KNX89" s="5"/>
      <c r="KNZ89" s="5"/>
      <c r="KOB89" s="5"/>
      <c r="KOD89" s="5"/>
      <c r="KOF89" s="5"/>
      <c r="KOH89" s="5"/>
      <c r="KOJ89" s="5"/>
      <c r="KOL89" s="5"/>
      <c r="KON89" s="5"/>
      <c r="KOP89" s="5"/>
      <c r="KOR89" s="5"/>
      <c r="KOT89" s="5"/>
      <c r="KOV89" s="5"/>
      <c r="KOX89" s="5"/>
      <c r="KOZ89" s="5"/>
      <c r="KPB89" s="5"/>
      <c r="KPD89" s="5"/>
      <c r="KPF89" s="5"/>
      <c r="KPH89" s="5"/>
      <c r="KPJ89" s="5"/>
      <c r="KPL89" s="5"/>
      <c r="KPN89" s="5"/>
      <c r="KPP89" s="5"/>
      <c r="KPR89" s="5"/>
      <c r="KPT89" s="5"/>
      <c r="KPV89" s="5"/>
      <c r="KPX89" s="5"/>
      <c r="KPZ89" s="5"/>
      <c r="KQB89" s="5"/>
      <c r="KQD89" s="5"/>
      <c r="KQF89" s="5"/>
      <c r="KQH89" s="5"/>
      <c r="KQJ89" s="5"/>
      <c r="KQL89" s="5"/>
      <c r="KQN89" s="5"/>
      <c r="KQP89" s="5"/>
      <c r="KQR89" s="5"/>
      <c r="KQT89" s="5"/>
      <c r="KQV89" s="5"/>
      <c r="KQX89" s="5"/>
      <c r="KQZ89" s="5"/>
      <c r="KRB89" s="5"/>
      <c r="KRD89" s="5"/>
      <c r="KRF89" s="5"/>
      <c r="KRH89" s="5"/>
      <c r="KRJ89" s="5"/>
      <c r="KRL89" s="5"/>
      <c r="KRN89" s="5"/>
      <c r="KRP89" s="5"/>
      <c r="KRR89" s="5"/>
      <c r="KRT89" s="5"/>
      <c r="KRV89" s="5"/>
      <c r="KRX89" s="5"/>
      <c r="KRZ89" s="5"/>
      <c r="KSB89" s="5"/>
      <c r="KSD89" s="5"/>
      <c r="KSF89" s="5"/>
      <c r="KSH89" s="5"/>
      <c r="KSJ89" s="5"/>
      <c r="KSL89" s="5"/>
      <c r="KSN89" s="5"/>
      <c r="KSP89" s="5"/>
      <c r="KSR89" s="5"/>
      <c r="KST89" s="5"/>
      <c r="KSV89" s="5"/>
      <c r="KSX89" s="5"/>
      <c r="KSZ89" s="5"/>
      <c r="KTB89" s="5"/>
      <c r="KTD89" s="5"/>
      <c r="KTF89" s="5"/>
      <c r="KTH89" s="5"/>
      <c r="KTJ89" s="5"/>
      <c r="KTL89" s="5"/>
      <c r="KTN89" s="5"/>
      <c r="KTP89" s="5"/>
      <c r="KTR89" s="5"/>
      <c r="KTT89" s="5"/>
      <c r="KTV89" s="5"/>
      <c r="KTX89" s="5"/>
      <c r="KTZ89" s="5"/>
      <c r="KUB89" s="5"/>
      <c r="KUD89" s="5"/>
      <c r="KUF89" s="5"/>
      <c r="KUH89" s="5"/>
      <c r="KUJ89" s="5"/>
      <c r="KUL89" s="5"/>
      <c r="KUN89" s="5"/>
      <c r="KUP89" s="5"/>
      <c r="KUR89" s="5"/>
      <c r="KUT89" s="5"/>
      <c r="KUV89" s="5"/>
      <c r="KUX89" s="5"/>
      <c r="KUZ89" s="5"/>
      <c r="KVB89" s="5"/>
      <c r="KVD89" s="5"/>
      <c r="KVF89" s="5"/>
      <c r="KVH89" s="5"/>
      <c r="KVJ89" s="5"/>
      <c r="KVL89" s="5"/>
      <c r="KVN89" s="5"/>
      <c r="KVP89" s="5"/>
      <c r="KVR89" s="5"/>
      <c r="KVT89" s="5"/>
      <c r="KVV89" s="5"/>
      <c r="KVX89" s="5"/>
      <c r="KVZ89" s="5"/>
      <c r="KWB89" s="5"/>
      <c r="KWD89" s="5"/>
      <c r="KWF89" s="5"/>
      <c r="KWH89" s="5"/>
      <c r="KWJ89" s="5"/>
      <c r="KWL89" s="5"/>
      <c r="KWN89" s="5"/>
      <c r="KWP89" s="5"/>
      <c r="KWR89" s="5"/>
      <c r="KWT89" s="5"/>
      <c r="KWV89" s="5"/>
      <c r="KWX89" s="5"/>
      <c r="KWZ89" s="5"/>
      <c r="KXB89" s="5"/>
      <c r="KXD89" s="5"/>
      <c r="KXF89" s="5"/>
      <c r="KXH89" s="5"/>
      <c r="KXJ89" s="5"/>
      <c r="KXL89" s="5"/>
      <c r="KXN89" s="5"/>
      <c r="KXP89" s="5"/>
      <c r="KXR89" s="5"/>
      <c r="KXT89" s="5"/>
      <c r="KXV89" s="5"/>
      <c r="KXX89" s="5"/>
      <c r="KXZ89" s="5"/>
      <c r="KYB89" s="5"/>
      <c r="KYD89" s="5"/>
      <c r="KYF89" s="5"/>
      <c r="KYH89" s="5"/>
      <c r="KYJ89" s="5"/>
      <c r="KYL89" s="5"/>
      <c r="KYN89" s="5"/>
      <c r="KYP89" s="5"/>
      <c r="KYR89" s="5"/>
      <c r="KYT89" s="5"/>
      <c r="KYV89" s="5"/>
      <c r="KYX89" s="5"/>
      <c r="KYZ89" s="5"/>
      <c r="KZB89" s="5"/>
      <c r="KZD89" s="5"/>
      <c r="KZF89" s="5"/>
      <c r="KZH89" s="5"/>
      <c r="KZJ89" s="5"/>
      <c r="KZL89" s="5"/>
      <c r="KZN89" s="5"/>
      <c r="KZP89" s="5"/>
      <c r="KZR89" s="5"/>
      <c r="KZT89" s="5"/>
      <c r="KZV89" s="5"/>
      <c r="KZX89" s="5"/>
      <c r="KZZ89" s="5"/>
      <c r="LAB89" s="5"/>
      <c r="LAD89" s="5"/>
      <c r="LAF89" s="5"/>
      <c r="LAH89" s="5"/>
      <c r="LAJ89" s="5"/>
      <c r="LAL89" s="5"/>
      <c r="LAN89" s="5"/>
      <c r="LAP89" s="5"/>
      <c r="LAR89" s="5"/>
      <c r="LAT89" s="5"/>
      <c r="LAV89" s="5"/>
      <c r="LAX89" s="5"/>
      <c r="LAZ89" s="5"/>
      <c r="LBB89" s="5"/>
      <c r="LBD89" s="5"/>
      <c r="LBF89" s="5"/>
      <c r="LBH89" s="5"/>
      <c r="LBJ89" s="5"/>
      <c r="LBL89" s="5"/>
      <c r="LBN89" s="5"/>
      <c r="LBP89" s="5"/>
      <c r="LBR89" s="5"/>
      <c r="LBT89" s="5"/>
      <c r="LBV89" s="5"/>
      <c r="LBX89" s="5"/>
      <c r="LBZ89" s="5"/>
      <c r="LCB89" s="5"/>
      <c r="LCD89" s="5"/>
      <c r="LCF89" s="5"/>
      <c r="LCH89" s="5"/>
      <c r="LCJ89" s="5"/>
      <c r="LCL89" s="5"/>
      <c r="LCN89" s="5"/>
      <c r="LCP89" s="5"/>
      <c r="LCR89" s="5"/>
      <c r="LCT89" s="5"/>
      <c r="LCV89" s="5"/>
      <c r="LCX89" s="5"/>
      <c r="LCZ89" s="5"/>
      <c r="LDB89" s="5"/>
      <c r="LDD89" s="5"/>
      <c r="LDF89" s="5"/>
      <c r="LDH89" s="5"/>
      <c r="LDJ89" s="5"/>
      <c r="LDL89" s="5"/>
      <c r="LDN89" s="5"/>
      <c r="LDP89" s="5"/>
      <c r="LDR89" s="5"/>
      <c r="LDT89" s="5"/>
      <c r="LDV89" s="5"/>
      <c r="LDX89" s="5"/>
      <c r="LDZ89" s="5"/>
      <c r="LEB89" s="5"/>
      <c r="LED89" s="5"/>
      <c r="LEF89" s="5"/>
      <c r="LEH89" s="5"/>
      <c r="LEJ89" s="5"/>
      <c r="LEL89" s="5"/>
      <c r="LEN89" s="5"/>
      <c r="LEP89" s="5"/>
      <c r="LER89" s="5"/>
      <c r="LET89" s="5"/>
      <c r="LEV89" s="5"/>
      <c r="LEX89" s="5"/>
      <c r="LEZ89" s="5"/>
      <c r="LFB89" s="5"/>
      <c r="LFD89" s="5"/>
      <c r="LFF89" s="5"/>
      <c r="LFH89" s="5"/>
      <c r="LFJ89" s="5"/>
      <c r="LFL89" s="5"/>
      <c r="LFN89" s="5"/>
      <c r="LFP89" s="5"/>
      <c r="LFR89" s="5"/>
      <c r="LFT89" s="5"/>
      <c r="LFV89" s="5"/>
      <c r="LFX89" s="5"/>
      <c r="LFZ89" s="5"/>
      <c r="LGB89" s="5"/>
      <c r="LGD89" s="5"/>
      <c r="LGF89" s="5"/>
      <c r="LGH89" s="5"/>
      <c r="LGJ89" s="5"/>
      <c r="LGL89" s="5"/>
      <c r="LGN89" s="5"/>
      <c r="LGP89" s="5"/>
      <c r="LGR89" s="5"/>
      <c r="LGT89" s="5"/>
      <c r="LGV89" s="5"/>
      <c r="LGX89" s="5"/>
      <c r="LGZ89" s="5"/>
      <c r="LHB89" s="5"/>
      <c r="LHD89" s="5"/>
      <c r="LHF89" s="5"/>
      <c r="LHH89" s="5"/>
      <c r="LHJ89" s="5"/>
      <c r="LHL89" s="5"/>
      <c r="LHN89" s="5"/>
      <c r="LHP89" s="5"/>
      <c r="LHR89" s="5"/>
      <c r="LHT89" s="5"/>
      <c r="LHV89" s="5"/>
      <c r="LHX89" s="5"/>
      <c r="LHZ89" s="5"/>
      <c r="LIB89" s="5"/>
      <c r="LID89" s="5"/>
      <c r="LIF89" s="5"/>
      <c r="LIH89" s="5"/>
      <c r="LIJ89" s="5"/>
      <c r="LIL89" s="5"/>
      <c r="LIN89" s="5"/>
      <c r="LIP89" s="5"/>
      <c r="LIR89" s="5"/>
      <c r="LIT89" s="5"/>
      <c r="LIV89" s="5"/>
      <c r="LIX89" s="5"/>
      <c r="LIZ89" s="5"/>
      <c r="LJB89" s="5"/>
      <c r="LJD89" s="5"/>
      <c r="LJF89" s="5"/>
      <c r="LJH89" s="5"/>
      <c r="LJJ89" s="5"/>
      <c r="LJL89" s="5"/>
      <c r="LJN89" s="5"/>
      <c r="LJP89" s="5"/>
      <c r="LJR89" s="5"/>
      <c r="LJT89" s="5"/>
      <c r="LJV89" s="5"/>
      <c r="LJX89" s="5"/>
      <c r="LJZ89" s="5"/>
      <c r="LKB89" s="5"/>
      <c r="LKD89" s="5"/>
      <c r="LKF89" s="5"/>
      <c r="LKH89" s="5"/>
      <c r="LKJ89" s="5"/>
      <c r="LKL89" s="5"/>
      <c r="LKN89" s="5"/>
      <c r="LKP89" s="5"/>
      <c r="LKR89" s="5"/>
      <c r="LKT89" s="5"/>
      <c r="LKV89" s="5"/>
      <c r="LKX89" s="5"/>
      <c r="LKZ89" s="5"/>
      <c r="LLB89" s="5"/>
      <c r="LLD89" s="5"/>
      <c r="LLF89" s="5"/>
      <c r="LLH89" s="5"/>
      <c r="LLJ89" s="5"/>
      <c r="LLL89" s="5"/>
      <c r="LLN89" s="5"/>
      <c r="LLP89" s="5"/>
      <c r="LLR89" s="5"/>
      <c r="LLT89" s="5"/>
      <c r="LLV89" s="5"/>
      <c r="LLX89" s="5"/>
      <c r="LLZ89" s="5"/>
      <c r="LMB89" s="5"/>
      <c r="LMD89" s="5"/>
      <c r="LMF89" s="5"/>
      <c r="LMH89" s="5"/>
      <c r="LMJ89" s="5"/>
      <c r="LML89" s="5"/>
      <c r="LMN89" s="5"/>
      <c r="LMP89" s="5"/>
      <c r="LMR89" s="5"/>
      <c r="LMT89" s="5"/>
      <c r="LMV89" s="5"/>
      <c r="LMX89" s="5"/>
      <c r="LMZ89" s="5"/>
      <c r="LNB89" s="5"/>
      <c r="LND89" s="5"/>
      <c r="LNF89" s="5"/>
      <c r="LNH89" s="5"/>
      <c r="LNJ89" s="5"/>
      <c r="LNL89" s="5"/>
      <c r="LNN89" s="5"/>
      <c r="LNP89" s="5"/>
      <c r="LNR89" s="5"/>
      <c r="LNT89" s="5"/>
      <c r="LNV89" s="5"/>
      <c r="LNX89" s="5"/>
      <c r="LNZ89" s="5"/>
      <c r="LOB89" s="5"/>
      <c r="LOD89" s="5"/>
      <c r="LOF89" s="5"/>
      <c r="LOH89" s="5"/>
      <c r="LOJ89" s="5"/>
      <c r="LOL89" s="5"/>
      <c r="LON89" s="5"/>
      <c r="LOP89" s="5"/>
      <c r="LOR89" s="5"/>
      <c r="LOT89" s="5"/>
      <c r="LOV89" s="5"/>
      <c r="LOX89" s="5"/>
      <c r="LOZ89" s="5"/>
      <c r="LPB89" s="5"/>
      <c r="LPD89" s="5"/>
      <c r="LPF89" s="5"/>
      <c r="LPH89" s="5"/>
      <c r="LPJ89" s="5"/>
      <c r="LPL89" s="5"/>
      <c r="LPN89" s="5"/>
      <c r="LPP89" s="5"/>
      <c r="LPR89" s="5"/>
      <c r="LPT89" s="5"/>
      <c r="LPV89" s="5"/>
      <c r="LPX89" s="5"/>
      <c r="LPZ89" s="5"/>
      <c r="LQB89" s="5"/>
      <c r="LQD89" s="5"/>
      <c r="LQF89" s="5"/>
      <c r="LQH89" s="5"/>
      <c r="LQJ89" s="5"/>
      <c r="LQL89" s="5"/>
      <c r="LQN89" s="5"/>
      <c r="LQP89" s="5"/>
      <c r="LQR89" s="5"/>
      <c r="LQT89" s="5"/>
      <c r="LQV89" s="5"/>
      <c r="LQX89" s="5"/>
      <c r="LQZ89" s="5"/>
      <c r="LRB89" s="5"/>
      <c r="LRD89" s="5"/>
      <c r="LRF89" s="5"/>
      <c r="LRH89" s="5"/>
      <c r="LRJ89" s="5"/>
      <c r="LRL89" s="5"/>
      <c r="LRN89" s="5"/>
      <c r="LRP89" s="5"/>
      <c r="LRR89" s="5"/>
      <c r="LRT89" s="5"/>
      <c r="LRV89" s="5"/>
      <c r="LRX89" s="5"/>
      <c r="LRZ89" s="5"/>
      <c r="LSB89" s="5"/>
      <c r="LSD89" s="5"/>
      <c r="LSF89" s="5"/>
      <c r="LSH89" s="5"/>
      <c r="LSJ89" s="5"/>
      <c r="LSL89" s="5"/>
      <c r="LSN89" s="5"/>
      <c r="LSP89" s="5"/>
      <c r="LSR89" s="5"/>
      <c r="LST89" s="5"/>
      <c r="LSV89" s="5"/>
      <c r="LSX89" s="5"/>
      <c r="LSZ89" s="5"/>
      <c r="LTB89" s="5"/>
      <c r="LTD89" s="5"/>
      <c r="LTF89" s="5"/>
      <c r="LTH89" s="5"/>
      <c r="LTJ89" s="5"/>
      <c r="LTL89" s="5"/>
      <c r="LTN89" s="5"/>
      <c r="LTP89" s="5"/>
      <c r="LTR89" s="5"/>
      <c r="LTT89" s="5"/>
      <c r="LTV89" s="5"/>
      <c r="LTX89" s="5"/>
      <c r="LTZ89" s="5"/>
      <c r="LUB89" s="5"/>
      <c r="LUD89" s="5"/>
      <c r="LUF89" s="5"/>
      <c r="LUH89" s="5"/>
      <c r="LUJ89" s="5"/>
      <c r="LUL89" s="5"/>
      <c r="LUN89" s="5"/>
      <c r="LUP89" s="5"/>
      <c r="LUR89" s="5"/>
      <c r="LUT89" s="5"/>
      <c r="LUV89" s="5"/>
      <c r="LUX89" s="5"/>
      <c r="LUZ89" s="5"/>
      <c r="LVB89" s="5"/>
      <c r="LVD89" s="5"/>
      <c r="LVF89" s="5"/>
      <c r="LVH89" s="5"/>
      <c r="LVJ89" s="5"/>
      <c r="LVL89" s="5"/>
      <c r="LVN89" s="5"/>
      <c r="LVP89" s="5"/>
      <c r="LVR89" s="5"/>
      <c r="LVT89" s="5"/>
      <c r="LVV89" s="5"/>
      <c r="LVX89" s="5"/>
      <c r="LVZ89" s="5"/>
      <c r="LWB89" s="5"/>
      <c r="LWD89" s="5"/>
      <c r="LWF89" s="5"/>
      <c r="LWH89" s="5"/>
      <c r="LWJ89" s="5"/>
      <c r="LWL89" s="5"/>
      <c r="LWN89" s="5"/>
      <c r="LWP89" s="5"/>
      <c r="LWR89" s="5"/>
      <c r="LWT89" s="5"/>
      <c r="LWV89" s="5"/>
      <c r="LWX89" s="5"/>
      <c r="LWZ89" s="5"/>
      <c r="LXB89" s="5"/>
      <c r="LXD89" s="5"/>
      <c r="LXF89" s="5"/>
      <c r="LXH89" s="5"/>
      <c r="LXJ89" s="5"/>
      <c r="LXL89" s="5"/>
      <c r="LXN89" s="5"/>
      <c r="LXP89" s="5"/>
      <c r="LXR89" s="5"/>
      <c r="LXT89" s="5"/>
      <c r="LXV89" s="5"/>
      <c r="LXX89" s="5"/>
      <c r="LXZ89" s="5"/>
      <c r="LYB89" s="5"/>
      <c r="LYD89" s="5"/>
      <c r="LYF89" s="5"/>
      <c r="LYH89" s="5"/>
      <c r="LYJ89" s="5"/>
      <c r="LYL89" s="5"/>
      <c r="LYN89" s="5"/>
      <c r="LYP89" s="5"/>
      <c r="LYR89" s="5"/>
      <c r="LYT89" s="5"/>
      <c r="LYV89" s="5"/>
      <c r="LYX89" s="5"/>
      <c r="LYZ89" s="5"/>
      <c r="LZB89" s="5"/>
      <c r="LZD89" s="5"/>
      <c r="LZF89" s="5"/>
      <c r="LZH89" s="5"/>
      <c r="LZJ89" s="5"/>
      <c r="LZL89" s="5"/>
      <c r="LZN89" s="5"/>
      <c r="LZP89" s="5"/>
      <c r="LZR89" s="5"/>
      <c r="LZT89" s="5"/>
      <c r="LZV89" s="5"/>
      <c r="LZX89" s="5"/>
      <c r="LZZ89" s="5"/>
      <c r="MAB89" s="5"/>
      <c r="MAD89" s="5"/>
      <c r="MAF89" s="5"/>
      <c r="MAH89" s="5"/>
      <c r="MAJ89" s="5"/>
      <c r="MAL89" s="5"/>
      <c r="MAN89" s="5"/>
      <c r="MAP89" s="5"/>
      <c r="MAR89" s="5"/>
      <c r="MAT89" s="5"/>
      <c r="MAV89" s="5"/>
      <c r="MAX89" s="5"/>
      <c r="MAZ89" s="5"/>
      <c r="MBB89" s="5"/>
      <c r="MBD89" s="5"/>
      <c r="MBF89" s="5"/>
      <c r="MBH89" s="5"/>
      <c r="MBJ89" s="5"/>
      <c r="MBL89" s="5"/>
      <c r="MBN89" s="5"/>
      <c r="MBP89" s="5"/>
      <c r="MBR89" s="5"/>
      <c r="MBT89" s="5"/>
      <c r="MBV89" s="5"/>
      <c r="MBX89" s="5"/>
      <c r="MBZ89" s="5"/>
      <c r="MCB89" s="5"/>
      <c r="MCD89" s="5"/>
      <c r="MCF89" s="5"/>
      <c r="MCH89" s="5"/>
      <c r="MCJ89" s="5"/>
      <c r="MCL89" s="5"/>
      <c r="MCN89" s="5"/>
      <c r="MCP89" s="5"/>
      <c r="MCR89" s="5"/>
      <c r="MCT89" s="5"/>
      <c r="MCV89" s="5"/>
      <c r="MCX89" s="5"/>
      <c r="MCZ89" s="5"/>
      <c r="MDB89" s="5"/>
      <c r="MDD89" s="5"/>
      <c r="MDF89" s="5"/>
      <c r="MDH89" s="5"/>
      <c r="MDJ89" s="5"/>
      <c r="MDL89" s="5"/>
      <c r="MDN89" s="5"/>
      <c r="MDP89" s="5"/>
      <c r="MDR89" s="5"/>
      <c r="MDT89" s="5"/>
      <c r="MDV89" s="5"/>
      <c r="MDX89" s="5"/>
      <c r="MDZ89" s="5"/>
      <c r="MEB89" s="5"/>
      <c r="MED89" s="5"/>
      <c r="MEF89" s="5"/>
      <c r="MEH89" s="5"/>
      <c r="MEJ89" s="5"/>
      <c r="MEL89" s="5"/>
      <c r="MEN89" s="5"/>
      <c r="MEP89" s="5"/>
      <c r="MER89" s="5"/>
      <c r="MET89" s="5"/>
      <c r="MEV89" s="5"/>
      <c r="MEX89" s="5"/>
      <c r="MEZ89" s="5"/>
      <c r="MFB89" s="5"/>
      <c r="MFD89" s="5"/>
      <c r="MFF89" s="5"/>
      <c r="MFH89" s="5"/>
      <c r="MFJ89" s="5"/>
      <c r="MFL89" s="5"/>
      <c r="MFN89" s="5"/>
      <c r="MFP89" s="5"/>
      <c r="MFR89" s="5"/>
      <c r="MFT89" s="5"/>
      <c r="MFV89" s="5"/>
      <c r="MFX89" s="5"/>
      <c r="MFZ89" s="5"/>
      <c r="MGB89" s="5"/>
      <c r="MGD89" s="5"/>
      <c r="MGF89" s="5"/>
      <c r="MGH89" s="5"/>
      <c r="MGJ89" s="5"/>
      <c r="MGL89" s="5"/>
      <c r="MGN89" s="5"/>
      <c r="MGP89" s="5"/>
      <c r="MGR89" s="5"/>
      <c r="MGT89" s="5"/>
      <c r="MGV89" s="5"/>
      <c r="MGX89" s="5"/>
      <c r="MGZ89" s="5"/>
      <c r="MHB89" s="5"/>
      <c r="MHD89" s="5"/>
      <c r="MHF89" s="5"/>
      <c r="MHH89" s="5"/>
      <c r="MHJ89" s="5"/>
      <c r="MHL89" s="5"/>
      <c r="MHN89" s="5"/>
      <c r="MHP89" s="5"/>
      <c r="MHR89" s="5"/>
      <c r="MHT89" s="5"/>
      <c r="MHV89" s="5"/>
      <c r="MHX89" s="5"/>
      <c r="MHZ89" s="5"/>
      <c r="MIB89" s="5"/>
      <c r="MID89" s="5"/>
      <c r="MIF89" s="5"/>
      <c r="MIH89" s="5"/>
      <c r="MIJ89" s="5"/>
      <c r="MIL89" s="5"/>
      <c r="MIN89" s="5"/>
      <c r="MIP89" s="5"/>
      <c r="MIR89" s="5"/>
      <c r="MIT89" s="5"/>
      <c r="MIV89" s="5"/>
      <c r="MIX89" s="5"/>
      <c r="MIZ89" s="5"/>
      <c r="MJB89" s="5"/>
      <c r="MJD89" s="5"/>
      <c r="MJF89" s="5"/>
      <c r="MJH89" s="5"/>
      <c r="MJJ89" s="5"/>
      <c r="MJL89" s="5"/>
      <c r="MJN89" s="5"/>
      <c r="MJP89" s="5"/>
      <c r="MJR89" s="5"/>
      <c r="MJT89" s="5"/>
      <c r="MJV89" s="5"/>
      <c r="MJX89" s="5"/>
      <c r="MJZ89" s="5"/>
      <c r="MKB89" s="5"/>
      <c r="MKD89" s="5"/>
      <c r="MKF89" s="5"/>
      <c r="MKH89" s="5"/>
      <c r="MKJ89" s="5"/>
      <c r="MKL89" s="5"/>
      <c r="MKN89" s="5"/>
      <c r="MKP89" s="5"/>
      <c r="MKR89" s="5"/>
      <c r="MKT89" s="5"/>
      <c r="MKV89" s="5"/>
      <c r="MKX89" s="5"/>
      <c r="MKZ89" s="5"/>
      <c r="MLB89" s="5"/>
      <c r="MLD89" s="5"/>
      <c r="MLF89" s="5"/>
      <c r="MLH89" s="5"/>
      <c r="MLJ89" s="5"/>
      <c r="MLL89" s="5"/>
      <c r="MLN89" s="5"/>
      <c r="MLP89" s="5"/>
      <c r="MLR89" s="5"/>
      <c r="MLT89" s="5"/>
      <c r="MLV89" s="5"/>
      <c r="MLX89" s="5"/>
      <c r="MLZ89" s="5"/>
      <c r="MMB89" s="5"/>
      <c r="MMD89" s="5"/>
      <c r="MMF89" s="5"/>
      <c r="MMH89" s="5"/>
      <c r="MMJ89" s="5"/>
      <c r="MML89" s="5"/>
      <c r="MMN89" s="5"/>
      <c r="MMP89" s="5"/>
      <c r="MMR89" s="5"/>
      <c r="MMT89" s="5"/>
      <c r="MMV89" s="5"/>
      <c r="MMX89" s="5"/>
      <c r="MMZ89" s="5"/>
      <c r="MNB89" s="5"/>
      <c r="MND89" s="5"/>
      <c r="MNF89" s="5"/>
      <c r="MNH89" s="5"/>
      <c r="MNJ89" s="5"/>
      <c r="MNL89" s="5"/>
      <c r="MNN89" s="5"/>
      <c r="MNP89" s="5"/>
      <c r="MNR89" s="5"/>
      <c r="MNT89" s="5"/>
      <c r="MNV89" s="5"/>
      <c r="MNX89" s="5"/>
      <c r="MNZ89" s="5"/>
      <c r="MOB89" s="5"/>
      <c r="MOD89" s="5"/>
      <c r="MOF89" s="5"/>
      <c r="MOH89" s="5"/>
      <c r="MOJ89" s="5"/>
      <c r="MOL89" s="5"/>
      <c r="MON89" s="5"/>
      <c r="MOP89" s="5"/>
      <c r="MOR89" s="5"/>
      <c r="MOT89" s="5"/>
      <c r="MOV89" s="5"/>
      <c r="MOX89" s="5"/>
      <c r="MOZ89" s="5"/>
      <c r="MPB89" s="5"/>
      <c r="MPD89" s="5"/>
      <c r="MPF89" s="5"/>
      <c r="MPH89" s="5"/>
      <c r="MPJ89" s="5"/>
      <c r="MPL89" s="5"/>
      <c r="MPN89" s="5"/>
      <c r="MPP89" s="5"/>
      <c r="MPR89" s="5"/>
      <c r="MPT89" s="5"/>
      <c r="MPV89" s="5"/>
      <c r="MPX89" s="5"/>
      <c r="MPZ89" s="5"/>
      <c r="MQB89" s="5"/>
      <c r="MQD89" s="5"/>
      <c r="MQF89" s="5"/>
      <c r="MQH89" s="5"/>
      <c r="MQJ89" s="5"/>
      <c r="MQL89" s="5"/>
      <c r="MQN89" s="5"/>
      <c r="MQP89" s="5"/>
      <c r="MQR89" s="5"/>
      <c r="MQT89" s="5"/>
      <c r="MQV89" s="5"/>
      <c r="MQX89" s="5"/>
      <c r="MQZ89" s="5"/>
      <c r="MRB89" s="5"/>
      <c r="MRD89" s="5"/>
      <c r="MRF89" s="5"/>
      <c r="MRH89" s="5"/>
      <c r="MRJ89" s="5"/>
      <c r="MRL89" s="5"/>
      <c r="MRN89" s="5"/>
      <c r="MRP89" s="5"/>
      <c r="MRR89" s="5"/>
      <c r="MRT89" s="5"/>
      <c r="MRV89" s="5"/>
      <c r="MRX89" s="5"/>
      <c r="MRZ89" s="5"/>
      <c r="MSB89" s="5"/>
      <c r="MSD89" s="5"/>
      <c r="MSF89" s="5"/>
      <c r="MSH89" s="5"/>
      <c r="MSJ89" s="5"/>
      <c r="MSL89" s="5"/>
      <c r="MSN89" s="5"/>
      <c r="MSP89" s="5"/>
      <c r="MSR89" s="5"/>
      <c r="MST89" s="5"/>
      <c r="MSV89" s="5"/>
      <c r="MSX89" s="5"/>
      <c r="MSZ89" s="5"/>
      <c r="MTB89" s="5"/>
      <c r="MTD89" s="5"/>
      <c r="MTF89" s="5"/>
      <c r="MTH89" s="5"/>
      <c r="MTJ89" s="5"/>
      <c r="MTL89" s="5"/>
      <c r="MTN89" s="5"/>
      <c r="MTP89" s="5"/>
      <c r="MTR89" s="5"/>
      <c r="MTT89" s="5"/>
      <c r="MTV89" s="5"/>
      <c r="MTX89" s="5"/>
      <c r="MTZ89" s="5"/>
      <c r="MUB89" s="5"/>
      <c r="MUD89" s="5"/>
      <c r="MUF89" s="5"/>
      <c r="MUH89" s="5"/>
      <c r="MUJ89" s="5"/>
      <c r="MUL89" s="5"/>
      <c r="MUN89" s="5"/>
      <c r="MUP89" s="5"/>
      <c r="MUR89" s="5"/>
      <c r="MUT89" s="5"/>
      <c r="MUV89" s="5"/>
      <c r="MUX89" s="5"/>
      <c r="MUZ89" s="5"/>
      <c r="MVB89" s="5"/>
      <c r="MVD89" s="5"/>
      <c r="MVF89" s="5"/>
      <c r="MVH89" s="5"/>
      <c r="MVJ89" s="5"/>
      <c r="MVL89" s="5"/>
      <c r="MVN89" s="5"/>
      <c r="MVP89" s="5"/>
      <c r="MVR89" s="5"/>
      <c r="MVT89" s="5"/>
      <c r="MVV89" s="5"/>
      <c r="MVX89" s="5"/>
      <c r="MVZ89" s="5"/>
      <c r="MWB89" s="5"/>
      <c r="MWD89" s="5"/>
      <c r="MWF89" s="5"/>
      <c r="MWH89" s="5"/>
      <c r="MWJ89" s="5"/>
      <c r="MWL89" s="5"/>
      <c r="MWN89" s="5"/>
      <c r="MWP89" s="5"/>
      <c r="MWR89" s="5"/>
      <c r="MWT89" s="5"/>
      <c r="MWV89" s="5"/>
      <c r="MWX89" s="5"/>
      <c r="MWZ89" s="5"/>
      <c r="MXB89" s="5"/>
      <c r="MXD89" s="5"/>
      <c r="MXF89" s="5"/>
      <c r="MXH89" s="5"/>
      <c r="MXJ89" s="5"/>
      <c r="MXL89" s="5"/>
      <c r="MXN89" s="5"/>
      <c r="MXP89" s="5"/>
      <c r="MXR89" s="5"/>
      <c r="MXT89" s="5"/>
      <c r="MXV89" s="5"/>
      <c r="MXX89" s="5"/>
      <c r="MXZ89" s="5"/>
      <c r="MYB89" s="5"/>
      <c r="MYD89" s="5"/>
      <c r="MYF89" s="5"/>
      <c r="MYH89" s="5"/>
      <c r="MYJ89" s="5"/>
      <c r="MYL89" s="5"/>
      <c r="MYN89" s="5"/>
      <c r="MYP89" s="5"/>
      <c r="MYR89" s="5"/>
      <c r="MYT89" s="5"/>
      <c r="MYV89" s="5"/>
      <c r="MYX89" s="5"/>
      <c r="MYZ89" s="5"/>
      <c r="MZB89" s="5"/>
      <c r="MZD89" s="5"/>
      <c r="MZF89" s="5"/>
      <c r="MZH89" s="5"/>
      <c r="MZJ89" s="5"/>
      <c r="MZL89" s="5"/>
      <c r="MZN89" s="5"/>
      <c r="MZP89" s="5"/>
      <c r="MZR89" s="5"/>
      <c r="MZT89" s="5"/>
      <c r="MZV89" s="5"/>
      <c r="MZX89" s="5"/>
      <c r="MZZ89" s="5"/>
      <c r="NAB89" s="5"/>
      <c r="NAD89" s="5"/>
      <c r="NAF89" s="5"/>
      <c r="NAH89" s="5"/>
      <c r="NAJ89" s="5"/>
      <c r="NAL89" s="5"/>
      <c r="NAN89" s="5"/>
      <c r="NAP89" s="5"/>
      <c r="NAR89" s="5"/>
      <c r="NAT89" s="5"/>
      <c r="NAV89" s="5"/>
      <c r="NAX89" s="5"/>
      <c r="NAZ89" s="5"/>
      <c r="NBB89" s="5"/>
      <c r="NBD89" s="5"/>
      <c r="NBF89" s="5"/>
      <c r="NBH89" s="5"/>
      <c r="NBJ89" s="5"/>
      <c r="NBL89" s="5"/>
      <c r="NBN89" s="5"/>
      <c r="NBP89" s="5"/>
      <c r="NBR89" s="5"/>
      <c r="NBT89" s="5"/>
      <c r="NBV89" s="5"/>
      <c r="NBX89" s="5"/>
      <c r="NBZ89" s="5"/>
      <c r="NCB89" s="5"/>
      <c r="NCD89" s="5"/>
      <c r="NCF89" s="5"/>
      <c r="NCH89" s="5"/>
      <c r="NCJ89" s="5"/>
      <c r="NCL89" s="5"/>
      <c r="NCN89" s="5"/>
      <c r="NCP89" s="5"/>
      <c r="NCR89" s="5"/>
      <c r="NCT89" s="5"/>
      <c r="NCV89" s="5"/>
      <c r="NCX89" s="5"/>
      <c r="NCZ89" s="5"/>
      <c r="NDB89" s="5"/>
      <c r="NDD89" s="5"/>
      <c r="NDF89" s="5"/>
      <c r="NDH89" s="5"/>
      <c r="NDJ89" s="5"/>
      <c r="NDL89" s="5"/>
      <c r="NDN89" s="5"/>
      <c r="NDP89" s="5"/>
      <c r="NDR89" s="5"/>
      <c r="NDT89" s="5"/>
      <c r="NDV89" s="5"/>
      <c r="NDX89" s="5"/>
      <c r="NDZ89" s="5"/>
      <c r="NEB89" s="5"/>
      <c r="NED89" s="5"/>
      <c r="NEF89" s="5"/>
      <c r="NEH89" s="5"/>
      <c r="NEJ89" s="5"/>
      <c r="NEL89" s="5"/>
      <c r="NEN89" s="5"/>
      <c r="NEP89" s="5"/>
      <c r="NER89" s="5"/>
      <c r="NET89" s="5"/>
      <c r="NEV89" s="5"/>
      <c r="NEX89" s="5"/>
      <c r="NEZ89" s="5"/>
      <c r="NFB89" s="5"/>
      <c r="NFD89" s="5"/>
      <c r="NFF89" s="5"/>
      <c r="NFH89" s="5"/>
      <c r="NFJ89" s="5"/>
      <c r="NFL89" s="5"/>
      <c r="NFN89" s="5"/>
      <c r="NFP89" s="5"/>
      <c r="NFR89" s="5"/>
      <c r="NFT89" s="5"/>
      <c r="NFV89" s="5"/>
      <c r="NFX89" s="5"/>
      <c r="NFZ89" s="5"/>
      <c r="NGB89" s="5"/>
      <c r="NGD89" s="5"/>
      <c r="NGF89" s="5"/>
      <c r="NGH89" s="5"/>
      <c r="NGJ89" s="5"/>
      <c r="NGL89" s="5"/>
      <c r="NGN89" s="5"/>
      <c r="NGP89" s="5"/>
      <c r="NGR89" s="5"/>
      <c r="NGT89" s="5"/>
      <c r="NGV89" s="5"/>
      <c r="NGX89" s="5"/>
      <c r="NGZ89" s="5"/>
      <c r="NHB89" s="5"/>
      <c r="NHD89" s="5"/>
      <c r="NHF89" s="5"/>
      <c r="NHH89" s="5"/>
      <c r="NHJ89" s="5"/>
      <c r="NHL89" s="5"/>
      <c r="NHN89" s="5"/>
      <c r="NHP89" s="5"/>
      <c r="NHR89" s="5"/>
      <c r="NHT89" s="5"/>
      <c r="NHV89" s="5"/>
      <c r="NHX89" s="5"/>
      <c r="NHZ89" s="5"/>
      <c r="NIB89" s="5"/>
      <c r="NID89" s="5"/>
      <c r="NIF89" s="5"/>
      <c r="NIH89" s="5"/>
      <c r="NIJ89" s="5"/>
      <c r="NIL89" s="5"/>
      <c r="NIN89" s="5"/>
      <c r="NIP89" s="5"/>
      <c r="NIR89" s="5"/>
      <c r="NIT89" s="5"/>
      <c r="NIV89" s="5"/>
      <c r="NIX89" s="5"/>
      <c r="NIZ89" s="5"/>
      <c r="NJB89" s="5"/>
      <c r="NJD89" s="5"/>
      <c r="NJF89" s="5"/>
      <c r="NJH89" s="5"/>
      <c r="NJJ89" s="5"/>
      <c r="NJL89" s="5"/>
      <c r="NJN89" s="5"/>
      <c r="NJP89" s="5"/>
      <c r="NJR89" s="5"/>
      <c r="NJT89" s="5"/>
      <c r="NJV89" s="5"/>
      <c r="NJX89" s="5"/>
      <c r="NJZ89" s="5"/>
      <c r="NKB89" s="5"/>
      <c r="NKD89" s="5"/>
      <c r="NKF89" s="5"/>
      <c r="NKH89" s="5"/>
      <c r="NKJ89" s="5"/>
      <c r="NKL89" s="5"/>
      <c r="NKN89" s="5"/>
      <c r="NKP89" s="5"/>
      <c r="NKR89" s="5"/>
      <c r="NKT89" s="5"/>
      <c r="NKV89" s="5"/>
      <c r="NKX89" s="5"/>
      <c r="NKZ89" s="5"/>
      <c r="NLB89" s="5"/>
      <c r="NLD89" s="5"/>
      <c r="NLF89" s="5"/>
      <c r="NLH89" s="5"/>
      <c r="NLJ89" s="5"/>
      <c r="NLL89" s="5"/>
      <c r="NLN89" s="5"/>
      <c r="NLP89" s="5"/>
      <c r="NLR89" s="5"/>
      <c r="NLT89" s="5"/>
      <c r="NLV89" s="5"/>
      <c r="NLX89" s="5"/>
      <c r="NLZ89" s="5"/>
      <c r="NMB89" s="5"/>
      <c r="NMD89" s="5"/>
      <c r="NMF89" s="5"/>
      <c r="NMH89" s="5"/>
      <c r="NMJ89" s="5"/>
      <c r="NML89" s="5"/>
      <c r="NMN89" s="5"/>
      <c r="NMP89" s="5"/>
      <c r="NMR89" s="5"/>
      <c r="NMT89" s="5"/>
      <c r="NMV89" s="5"/>
      <c r="NMX89" s="5"/>
      <c r="NMZ89" s="5"/>
      <c r="NNB89" s="5"/>
      <c r="NND89" s="5"/>
      <c r="NNF89" s="5"/>
      <c r="NNH89" s="5"/>
      <c r="NNJ89" s="5"/>
      <c r="NNL89" s="5"/>
      <c r="NNN89" s="5"/>
      <c r="NNP89" s="5"/>
      <c r="NNR89" s="5"/>
      <c r="NNT89" s="5"/>
      <c r="NNV89" s="5"/>
      <c r="NNX89" s="5"/>
      <c r="NNZ89" s="5"/>
      <c r="NOB89" s="5"/>
      <c r="NOD89" s="5"/>
      <c r="NOF89" s="5"/>
      <c r="NOH89" s="5"/>
      <c r="NOJ89" s="5"/>
      <c r="NOL89" s="5"/>
      <c r="NON89" s="5"/>
      <c r="NOP89" s="5"/>
      <c r="NOR89" s="5"/>
      <c r="NOT89" s="5"/>
      <c r="NOV89" s="5"/>
      <c r="NOX89" s="5"/>
      <c r="NOZ89" s="5"/>
      <c r="NPB89" s="5"/>
      <c r="NPD89" s="5"/>
      <c r="NPF89" s="5"/>
      <c r="NPH89" s="5"/>
      <c r="NPJ89" s="5"/>
      <c r="NPL89" s="5"/>
      <c r="NPN89" s="5"/>
      <c r="NPP89" s="5"/>
      <c r="NPR89" s="5"/>
      <c r="NPT89" s="5"/>
      <c r="NPV89" s="5"/>
      <c r="NPX89" s="5"/>
      <c r="NPZ89" s="5"/>
      <c r="NQB89" s="5"/>
      <c r="NQD89" s="5"/>
      <c r="NQF89" s="5"/>
      <c r="NQH89" s="5"/>
      <c r="NQJ89" s="5"/>
      <c r="NQL89" s="5"/>
      <c r="NQN89" s="5"/>
      <c r="NQP89" s="5"/>
      <c r="NQR89" s="5"/>
      <c r="NQT89" s="5"/>
      <c r="NQV89" s="5"/>
      <c r="NQX89" s="5"/>
      <c r="NQZ89" s="5"/>
      <c r="NRB89" s="5"/>
      <c r="NRD89" s="5"/>
      <c r="NRF89" s="5"/>
      <c r="NRH89" s="5"/>
      <c r="NRJ89" s="5"/>
      <c r="NRL89" s="5"/>
      <c r="NRN89" s="5"/>
      <c r="NRP89" s="5"/>
      <c r="NRR89" s="5"/>
      <c r="NRT89" s="5"/>
      <c r="NRV89" s="5"/>
      <c r="NRX89" s="5"/>
      <c r="NRZ89" s="5"/>
      <c r="NSB89" s="5"/>
      <c r="NSD89" s="5"/>
      <c r="NSF89" s="5"/>
      <c r="NSH89" s="5"/>
      <c r="NSJ89" s="5"/>
      <c r="NSL89" s="5"/>
      <c r="NSN89" s="5"/>
      <c r="NSP89" s="5"/>
      <c r="NSR89" s="5"/>
      <c r="NST89" s="5"/>
      <c r="NSV89" s="5"/>
      <c r="NSX89" s="5"/>
      <c r="NSZ89" s="5"/>
      <c r="NTB89" s="5"/>
      <c r="NTD89" s="5"/>
      <c r="NTF89" s="5"/>
      <c r="NTH89" s="5"/>
      <c r="NTJ89" s="5"/>
      <c r="NTL89" s="5"/>
      <c r="NTN89" s="5"/>
      <c r="NTP89" s="5"/>
      <c r="NTR89" s="5"/>
      <c r="NTT89" s="5"/>
      <c r="NTV89" s="5"/>
      <c r="NTX89" s="5"/>
      <c r="NTZ89" s="5"/>
      <c r="NUB89" s="5"/>
      <c r="NUD89" s="5"/>
      <c r="NUF89" s="5"/>
      <c r="NUH89" s="5"/>
      <c r="NUJ89" s="5"/>
      <c r="NUL89" s="5"/>
      <c r="NUN89" s="5"/>
      <c r="NUP89" s="5"/>
      <c r="NUR89" s="5"/>
      <c r="NUT89" s="5"/>
      <c r="NUV89" s="5"/>
      <c r="NUX89" s="5"/>
      <c r="NUZ89" s="5"/>
      <c r="NVB89" s="5"/>
      <c r="NVD89" s="5"/>
      <c r="NVF89" s="5"/>
      <c r="NVH89" s="5"/>
      <c r="NVJ89" s="5"/>
      <c r="NVL89" s="5"/>
      <c r="NVN89" s="5"/>
      <c r="NVP89" s="5"/>
      <c r="NVR89" s="5"/>
      <c r="NVT89" s="5"/>
      <c r="NVV89" s="5"/>
      <c r="NVX89" s="5"/>
      <c r="NVZ89" s="5"/>
      <c r="NWB89" s="5"/>
      <c r="NWD89" s="5"/>
      <c r="NWF89" s="5"/>
      <c r="NWH89" s="5"/>
      <c r="NWJ89" s="5"/>
      <c r="NWL89" s="5"/>
      <c r="NWN89" s="5"/>
      <c r="NWP89" s="5"/>
      <c r="NWR89" s="5"/>
      <c r="NWT89" s="5"/>
      <c r="NWV89" s="5"/>
      <c r="NWX89" s="5"/>
      <c r="NWZ89" s="5"/>
      <c r="NXB89" s="5"/>
      <c r="NXD89" s="5"/>
      <c r="NXF89" s="5"/>
      <c r="NXH89" s="5"/>
      <c r="NXJ89" s="5"/>
      <c r="NXL89" s="5"/>
      <c r="NXN89" s="5"/>
      <c r="NXP89" s="5"/>
      <c r="NXR89" s="5"/>
      <c r="NXT89" s="5"/>
      <c r="NXV89" s="5"/>
      <c r="NXX89" s="5"/>
      <c r="NXZ89" s="5"/>
      <c r="NYB89" s="5"/>
      <c r="NYD89" s="5"/>
      <c r="NYF89" s="5"/>
      <c r="NYH89" s="5"/>
      <c r="NYJ89" s="5"/>
      <c r="NYL89" s="5"/>
      <c r="NYN89" s="5"/>
      <c r="NYP89" s="5"/>
      <c r="NYR89" s="5"/>
      <c r="NYT89" s="5"/>
      <c r="NYV89" s="5"/>
      <c r="NYX89" s="5"/>
      <c r="NYZ89" s="5"/>
      <c r="NZB89" s="5"/>
      <c r="NZD89" s="5"/>
      <c r="NZF89" s="5"/>
      <c r="NZH89" s="5"/>
      <c r="NZJ89" s="5"/>
      <c r="NZL89" s="5"/>
      <c r="NZN89" s="5"/>
      <c r="NZP89" s="5"/>
      <c r="NZR89" s="5"/>
      <c r="NZT89" s="5"/>
      <c r="NZV89" s="5"/>
      <c r="NZX89" s="5"/>
      <c r="NZZ89" s="5"/>
      <c r="OAB89" s="5"/>
      <c r="OAD89" s="5"/>
      <c r="OAF89" s="5"/>
      <c r="OAH89" s="5"/>
      <c r="OAJ89" s="5"/>
      <c r="OAL89" s="5"/>
      <c r="OAN89" s="5"/>
      <c r="OAP89" s="5"/>
      <c r="OAR89" s="5"/>
      <c r="OAT89" s="5"/>
      <c r="OAV89" s="5"/>
      <c r="OAX89" s="5"/>
      <c r="OAZ89" s="5"/>
      <c r="OBB89" s="5"/>
      <c r="OBD89" s="5"/>
      <c r="OBF89" s="5"/>
      <c r="OBH89" s="5"/>
      <c r="OBJ89" s="5"/>
      <c r="OBL89" s="5"/>
      <c r="OBN89" s="5"/>
      <c r="OBP89" s="5"/>
      <c r="OBR89" s="5"/>
      <c r="OBT89" s="5"/>
      <c r="OBV89" s="5"/>
      <c r="OBX89" s="5"/>
      <c r="OBZ89" s="5"/>
      <c r="OCB89" s="5"/>
      <c r="OCD89" s="5"/>
      <c r="OCF89" s="5"/>
      <c r="OCH89" s="5"/>
      <c r="OCJ89" s="5"/>
      <c r="OCL89" s="5"/>
      <c r="OCN89" s="5"/>
      <c r="OCP89" s="5"/>
      <c r="OCR89" s="5"/>
      <c r="OCT89" s="5"/>
      <c r="OCV89" s="5"/>
      <c r="OCX89" s="5"/>
      <c r="OCZ89" s="5"/>
      <c r="ODB89" s="5"/>
      <c r="ODD89" s="5"/>
      <c r="ODF89" s="5"/>
      <c r="ODH89" s="5"/>
      <c r="ODJ89" s="5"/>
      <c r="ODL89" s="5"/>
      <c r="ODN89" s="5"/>
      <c r="ODP89" s="5"/>
      <c r="ODR89" s="5"/>
      <c r="ODT89" s="5"/>
      <c r="ODV89" s="5"/>
      <c r="ODX89" s="5"/>
      <c r="ODZ89" s="5"/>
      <c r="OEB89" s="5"/>
      <c r="OED89" s="5"/>
      <c r="OEF89" s="5"/>
      <c r="OEH89" s="5"/>
      <c r="OEJ89" s="5"/>
      <c r="OEL89" s="5"/>
      <c r="OEN89" s="5"/>
      <c r="OEP89" s="5"/>
      <c r="OER89" s="5"/>
      <c r="OET89" s="5"/>
      <c r="OEV89" s="5"/>
      <c r="OEX89" s="5"/>
      <c r="OEZ89" s="5"/>
      <c r="OFB89" s="5"/>
      <c r="OFD89" s="5"/>
      <c r="OFF89" s="5"/>
      <c r="OFH89" s="5"/>
      <c r="OFJ89" s="5"/>
      <c r="OFL89" s="5"/>
      <c r="OFN89" s="5"/>
      <c r="OFP89" s="5"/>
      <c r="OFR89" s="5"/>
      <c r="OFT89" s="5"/>
      <c r="OFV89" s="5"/>
      <c r="OFX89" s="5"/>
      <c r="OFZ89" s="5"/>
      <c r="OGB89" s="5"/>
      <c r="OGD89" s="5"/>
      <c r="OGF89" s="5"/>
      <c r="OGH89" s="5"/>
      <c r="OGJ89" s="5"/>
      <c r="OGL89" s="5"/>
      <c r="OGN89" s="5"/>
      <c r="OGP89" s="5"/>
      <c r="OGR89" s="5"/>
      <c r="OGT89" s="5"/>
      <c r="OGV89" s="5"/>
      <c r="OGX89" s="5"/>
      <c r="OGZ89" s="5"/>
      <c r="OHB89" s="5"/>
      <c r="OHD89" s="5"/>
      <c r="OHF89" s="5"/>
      <c r="OHH89" s="5"/>
      <c r="OHJ89" s="5"/>
      <c r="OHL89" s="5"/>
      <c r="OHN89" s="5"/>
      <c r="OHP89" s="5"/>
      <c r="OHR89" s="5"/>
      <c r="OHT89" s="5"/>
      <c r="OHV89" s="5"/>
      <c r="OHX89" s="5"/>
      <c r="OHZ89" s="5"/>
      <c r="OIB89" s="5"/>
      <c r="OID89" s="5"/>
      <c r="OIF89" s="5"/>
      <c r="OIH89" s="5"/>
      <c r="OIJ89" s="5"/>
      <c r="OIL89" s="5"/>
      <c r="OIN89" s="5"/>
      <c r="OIP89" s="5"/>
      <c r="OIR89" s="5"/>
      <c r="OIT89" s="5"/>
      <c r="OIV89" s="5"/>
      <c r="OIX89" s="5"/>
      <c r="OIZ89" s="5"/>
      <c r="OJB89" s="5"/>
      <c r="OJD89" s="5"/>
      <c r="OJF89" s="5"/>
      <c r="OJH89" s="5"/>
      <c r="OJJ89" s="5"/>
      <c r="OJL89" s="5"/>
      <c r="OJN89" s="5"/>
      <c r="OJP89" s="5"/>
      <c r="OJR89" s="5"/>
      <c r="OJT89" s="5"/>
      <c r="OJV89" s="5"/>
      <c r="OJX89" s="5"/>
      <c r="OJZ89" s="5"/>
      <c r="OKB89" s="5"/>
      <c r="OKD89" s="5"/>
      <c r="OKF89" s="5"/>
      <c r="OKH89" s="5"/>
      <c r="OKJ89" s="5"/>
      <c r="OKL89" s="5"/>
      <c r="OKN89" s="5"/>
      <c r="OKP89" s="5"/>
      <c r="OKR89" s="5"/>
      <c r="OKT89" s="5"/>
      <c r="OKV89" s="5"/>
      <c r="OKX89" s="5"/>
      <c r="OKZ89" s="5"/>
      <c r="OLB89" s="5"/>
      <c r="OLD89" s="5"/>
      <c r="OLF89" s="5"/>
      <c r="OLH89" s="5"/>
      <c r="OLJ89" s="5"/>
      <c r="OLL89" s="5"/>
      <c r="OLN89" s="5"/>
      <c r="OLP89" s="5"/>
      <c r="OLR89" s="5"/>
      <c r="OLT89" s="5"/>
      <c r="OLV89" s="5"/>
      <c r="OLX89" s="5"/>
      <c r="OLZ89" s="5"/>
      <c r="OMB89" s="5"/>
      <c r="OMD89" s="5"/>
      <c r="OMF89" s="5"/>
      <c r="OMH89" s="5"/>
      <c r="OMJ89" s="5"/>
      <c r="OML89" s="5"/>
      <c r="OMN89" s="5"/>
      <c r="OMP89" s="5"/>
      <c r="OMR89" s="5"/>
      <c r="OMT89" s="5"/>
      <c r="OMV89" s="5"/>
      <c r="OMX89" s="5"/>
      <c r="OMZ89" s="5"/>
      <c r="ONB89" s="5"/>
      <c r="OND89" s="5"/>
      <c r="ONF89" s="5"/>
      <c r="ONH89" s="5"/>
      <c r="ONJ89" s="5"/>
      <c r="ONL89" s="5"/>
      <c r="ONN89" s="5"/>
      <c r="ONP89" s="5"/>
      <c r="ONR89" s="5"/>
      <c r="ONT89" s="5"/>
      <c r="ONV89" s="5"/>
      <c r="ONX89" s="5"/>
      <c r="ONZ89" s="5"/>
      <c r="OOB89" s="5"/>
      <c r="OOD89" s="5"/>
      <c r="OOF89" s="5"/>
      <c r="OOH89" s="5"/>
      <c r="OOJ89" s="5"/>
      <c r="OOL89" s="5"/>
      <c r="OON89" s="5"/>
      <c r="OOP89" s="5"/>
      <c r="OOR89" s="5"/>
      <c r="OOT89" s="5"/>
      <c r="OOV89" s="5"/>
      <c r="OOX89" s="5"/>
      <c r="OOZ89" s="5"/>
      <c r="OPB89" s="5"/>
      <c r="OPD89" s="5"/>
      <c r="OPF89" s="5"/>
      <c r="OPH89" s="5"/>
      <c r="OPJ89" s="5"/>
      <c r="OPL89" s="5"/>
      <c r="OPN89" s="5"/>
      <c r="OPP89" s="5"/>
      <c r="OPR89" s="5"/>
      <c r="OPT89" s="5"/>
      <c r="OPV89" s="5"/>
      <c r="OPX89" s="5"/>
      <c r="OPZ89" s="5"/>
      <c r="OQB89" s="5"/>
      <c r="OQD89" s="5"/>
      <c r="OQF89" s="5"/>
      <c r="OQH89" s="5"/>
      <c r="OQJ89" s="5"/>
      <c r="OQL89" s="5"/>
      <c r="OQN89" s="5"/>
      <c r="OQP89" s="5"/>
      <c r="OQR89" s="5"/>
      <c r="OQT89" s="5"/>
      <c r="OQV89" s="5"/>
      <c r="OQX89" s="5"/>
      <c r="OQZ89" s="5"/>
      <c r="ORB89" s="5"/>
      <c r="ORD89" s="5"/>
      <c r="ORF89" s="5"/>
      <c r="ORH89" s="5"/>
      <c r="ORJ89" s="5"/>
      <c r="ORL89" s="5"/>
      <c r="ORN89" s="5"/>
      <c r="ORP89" s="5"/>
      <c r="ORR89" s="5"/>
      <c r="ORT89" s="5"/>
      <c r="ORV89" s="5"/>
      <c r="ORX89" s="5"/>
      <c r="ORZ89" s="5"/>
      <c r="OSB89" s="5"/>
      <c r="OSD89" s="5"/>
      <c r="OSF89" s="5"/>
      <c r="OSH89" s="5"/>
      <c r="OSJ89" s="5"/>
      <c r="OSL89" s="5"/>
      <c r="OSN89" s="5"/>
      <c r="OSP89" s="5"/>
      <c r="OSR89" s="5"/>
      <c r="OST89" s="5"/>
      <c r="OSV89" s="5"/>
      <c r="OSX89" s="5"/>
      <c r="OSZ89" s="5"/>
      <c r="OTB89" s="5"/>
      <c r="OTD89" s="5"/>
      <c r="OTF89" s="5"/>
      <c r="OTH89" s="5"/>
      <c r="OTJ89" s="5"/>
      <c r="OTL89" s="5"/>
      <c r="OTN89" s="5"/>
      <c r="OTP89" s="5"/>
      <c r="OTR89" s="5"/>
      <c r="OTT89" s="5"/>
      <c r="OTV89" s="5"/>
      <c r="OTX89" s="5"/>
      <c r="OTZ89" s="5"/>
      <c r="OUB89" s="5"/>
      <c r="OUD89" s="5"/>
      <c r="OUF89" s="5"/>
      <c r="OUH89" s="5"/>
      <c r="OUJ89" s="5"/>
      <c r="OUL89" s="5"/>
      <c r="OUN89" s="5"/>
      <c r="OUP89" s="5"/>
      <c r="OUR89" s="5"/>
      <c r="OUT89" s="5"/>
      <c r="OUV89" s="5"/>
      <c r="OUX89" s="5"/>
      <c r="OUZ89" s="5"/>
      <c r="OVB89" s="5"/>
      <c r="OVD89" s="5"/>
      <c r="OVF89" s="5"/>
      <c r="OVH89" s="5"/>
      <c r="OVJ89" s="5"/>
      <c r="OVL89" s="5"/>
      <c r="OVN89" s="5"/>
      <c r="OVP89" s="5"/>
      <c r="OVR89" s="5"/>
      <c r="OVT89" s="5"/>
      <c r="OVV89" s="5"/>
      <c r="OVX89" s="5"/>
      <c r="OVZ89" s="5"/>
      <c r="OWB89" s="5"/>
      <c r="OWD89" s="5"/>
      <c r="OWF89" s="5"/>
      <c r="OWH89" s="5"/>
      <c r="OWJ89" s="5"/>
      <c r="OWL89" s="5"/>
      <c r="OWN89" s="5"/>
      <c r="OWP89" s="5"/>
      <c r="OWR89" s="5"/>
      <c r="OWT89" s="5"/>
      <c r="OWV89" s="5"/>
      <c r="OWX89" s="5"/>
      <c r="OWZ89" s="5"/>
      <c r="OXB89" s="5"/>
      <c r="OXD89" s="5"/>
      <c r="OXF89" s="5"/>
      <c r="OXH89" s="5"/>
      <c r="OXJ89" s="5"/>
      <c r="OXL89" s="5"/>
      <c r="OXN89" s="5"/>
      <c r="OXP89" s="5"/>
      <c r="OXR89" s="5"/>
      <c r="OXT89" s="5"/>
      <c r="OXV89" s="5"/>
      <c r="OXX89" s="5"/>
      <c r="OXZ89" s="5"/>
      <c r="OYB89" s="5"/>
      <c r="OYD89" s="5"/>
      <c r="OYF89" s="5"/>
      <c r="OYH89" s="5"/>
      <c r="OYJ89" s="5"/>
      <c r="OYL89" s="5"/>
      <c r="OYN89" s="5"/>
      <c r="OYP89" s="5"/>
      <c r="OYR89" s="5"/>
      <c r="OYT89" s="5"/>
      <c r="OYV89" s="5"/>
      <c r="OYX89" s="5"/>
      <c r="OYZ89" s="5"/>
      <c r="OZB89" s="5"/>
      <c r="OZD89" s="5"/>
      <c r="OZF89" s="5"/>
      <c r="OZH89" s="5"/>
      <c r="OZJ89" s="5"/>
      <c r="OZL89" s="5"/>
      <c r="OZN89" s="5"/>
      <c r="OZP89" s="5"/>
      <c r="OZR89" s="5"/>
      <c r="OZT89" s="5"/>
      <c r="OZV89" s="5"/>
      <c r="OZX89" s="5"/>
      <c r="OZZ89" s="5"/>
      <c r="PAB89" s="5"/>
      <c r="PAD89" s="5"/>
      <c r="PAF89" s="5"/>
      <c r="PAH89" s="5"/>
      <c r="PAJ89" s="5"/>
      <c r="PAL89" s="5"/>
      <c r="PAN89" s="5"/>
      <c r="PAP89" s="5"/>
      <c r="PAR89" s="5"/>
      <c r="PAT89" s="5"/>
      <c r="PAV89" s="5"/>
      <c r="PAX89" s="5"/>
      <c r="PAZ89" s="5"/>
      <c r="PBB89" s="5"/>
      <c r="PBD89" s="5"/>
      <c r="PBF89" s="5"/>
      <c r="PBH89" s="5"/>
      <c r="PBJ89" s="5"/>
      <c r="PBL89" s="5"/>
      <c r="PBN89" s="5"/>
      <c r="PBP89" s="5"/>
      <c r="PBR89" s="5"/>
      <c r="PBT89" s="5"/>
      <c r="PBV89" s="5"/>
      <c r="PBX89" s="5"/>
      <c r="PBZ89" s="5"/>
      <c r="PCB89" s="5"/>
      <c r="PCD89" s="5"/>
      <c r="PCF89" s="5"/>
      <c r="PCH89" s="5"/>
      <c r="PCJ89" s="5"/>
      <c r="PCL89" s="5"/>
      <c r="PCN89" s="5"/>
      <c r="PCP89" s="5"/>
      <c r="PCR89" s="5"/>
      <c r="PCT89" s="5"/>
      <c r="PCV89" s="5"/>
      <c r="PCX89" s="5"/>
      <c r="PCZ89" s="5"/>
      <c r="PDB89" s="5"/>
      <c r="PDD89" s="5"/>
      <c r="PDF89" s="5"/>
      <c r="PDH89" s="5"/>
      <c r="PDJ89" s="5"/>
      <c r="PDL89" s="5"/>
      <c r="PDN89" s="5"/>
      <c r="PDP89" s="5"/>
      <c r="PDR89" s="5"/>
      <c r="PDT89" s="5"/>
      <c r="PDV89" s="5"/>
      <c r="PDX89" s="5"/>
      <c r="PDZ89" s="5"/>
      <c r="PEB89" s="5"/>
      <c r="PED89" s="5"/>
      <c r="PEF89" s="5"/>
      <c r="PEH89" s="5"/>
      <c r="PEJ89" s="5"/>
      <c r="PEL89" s="5"/>
      <c r="PEN89" s="5"/>
      <c r="PEP89" s="5"/>
      <c r="PER89" s="5"/>
      <c r="PET89" s="5"/>
      <c r="PEV89" s="5"/>
      <c r="PEX89" s="5"/>
      <c r="PEZ89" s="5"/>
      <c r="PFB89" s="5"/>
      <c r="PFD89" s="5"/>
      <c r="PFF89" s="5"/>
      <c r="PFH89" s="5"/>
      <c r="PFJ89" s="5"/>
      <c r="PFL89" s="5"/>
      <c r="PFN89" s="5"/>
      <c r="PFP89" s="5"/>
      <c r="PFR89" s="5"/>
      <c r="PFT89" s="5"/>
      <c r="PFV89" s="5"/>
      <c r="PFX89" s="5"/>
      <c r="PFZ89" s="5"/>
      <c r="PGB89" s="5"/>
      <c r="PGD89" s="5"/>
      <c r="PGF89" s="5"/>
      <c r="PGH89" s="5"/>
      <c r="PGJ89" s="5"/>
      <c r="PGL89" s="5"/>
      <c r="PGN89" s="5"/>
      <c r="PGP89" s="5"/>
      <c r="PGR89" s="5"/>
      <c r="PGT89" s="5"/>
      <c r="PGV89" s="5"/>
      <c r="PGX89" s="5"/>
      <c r="PGZ89" s="5"/>
      <c r="PHB89" s="5"/>
      <c r="PHD89" s="5"/>
      <c r="PHF89" s="5"/>
      <c r="PHH89" s="5"/>
      <c r="PHJ89" s="5"/>
      <c r="PHL89" s="5"/>
      <c r="PHN89" s="5"/>
      <c r="PHP89" s="5"/>
      <c r="PHR89" s="5"/>
      <c r="PHT89" s="5"/>
      <c r="PHV89" s="5"/>
      <c r="PHX89" s="5"/>
      <c r="PHZ89" s="5"/>
      <c r="PIB89" s="5"/>
      <c r="PID89" s="5"/>
      <c r="PIF89" s="5"/>
      <c r="PIH89" s="5"/>
      <c r="PIJ89" s="5"/>
      <c r="PIL89" s="5"/>
      <c r="PIN89" s="5"/>
      <c r="PIP89" s="5"/>
      <c r="PIR89" s="5"/>
      <c r="PIT89" s="5"/>
      <c r="PIV89" s="5"/>
      <c r="PIX89" s="5"/>
      <c r="PIZ89" s="5"/>
      <c r="PJB89" s="5"/>
      <c r="PJD89" s="5"/>
      <c r="PJF89" s="5"/>
      <c r="PJH89" s="5"/>
      <c r="PJJ89" s="5"/>
      <c r="PJL89" s="5"/>
      <c r="PJN89" s="5"/>
      <c r="PJP89" s="5"/>
      <c r="PJR89" s="5"/>
      <c r="PJT89" s="5"/>
      <c r="PJV89" s="5"/>
      <c r="PJX89" s="5"/>
      <c r="PJZ89" s="5"/>
      <c r="PKB89" s="5"/>
      <c r="PKD89" s="5"/>
      <c r="PKF89" s="5"/>
      <c r="PKH89" s="5"/>
      <c r="PKJ89" s="5"/>
      <c r="PKL89" s="5"/>
      <c r="PKN89" s="5"/>
      <c r="PKP89" s="5"/>
      <c r="PKR89" s="5"/>
      <c r="PKT89" s="5"/>
      <c r="PKV89" s="5"/>
      <c r="PKX89" s="5"/>
      <c r="PKZ89" s="5"/>
      <c r="PLB89" s="5"/>
      <c r="PLD89" s="5"/>
      <c r="PLF89" s="5"/>
      <c r="PLH89" s="5"/>
      <c r="PLJ89" s="5"/>
      <c r="PLL89" s="5"/>
      <c r="PLN89" s="5"/>
      <c r="PLP89" s="5"/>
      <c r="PLR89" s="5"/>
      <c r="PLT89" s="5"/>
      <c r="PLV89" s="5"/>
      <c r="PLX89" s="5"/>
      <c r="PLZ89" s="5"/>
      <c r="PMB89" s="5"/>
      <c r="PMD89" s="5"/>
      <c r="PMF89" s="5"/>
      <c r="PMH89" s="5"/>
      <c r="PMJ89" s="5"/>
      <c r="PML89" s="5"/>
      <c r="PMN89" s="5"/>
      <c r="PMP89" s="5"/>
      <c r="PMR89" s="5"/>
      <c r="PMT89" s="5"/>
      <c r="PMV89" s="5"/>
      <c r="PMX89" s="5"/>
      <c r="PMZ89" s="5"/>
      <c r="PNB89" s="5"/>
      <c r="PND89" s="5"/>
      <c r="PNF89" s="5"/>
      <c r="PNH89" s="5"/>
      <c r="PNJ89" s="5"/>
      <c r="PNL89" s="5"/>
      <c r="PNN89" s="5"/>
      <c r="PNP89" s="5"/>
      <c r="PNR89" s="5"/>
      <c r="PNT89" s="5"/>
      <c r="PNV89" s="5"/>
      <c r="PNX89" s="5"/>
      <c r="PNZ89" s="5"/>
      <c r="POB89" s="5"/>
      <c r="POD89" s="5"/>
      <c r="POF89" s="5"/>
      <c r="POH89" s="5"/>
      <c r="POJ89" s="5"/>
      <c r="POL89" s="5"/>
      <c r="PON89" s="5"/>
      <c r="POP89" s="5"/>
      <c r="POR89" s="5"/>
      <c r="POT89" s="5"/>
      <c r="POV89" s="5"/>
      <c r="POX89" s="5"/>
      <c r="POZ89" s="5"/>
      <c r="PPB89" s="5"/>
      <c r="PPD89" s="5"/>
      <c r="PPF89" s="5"/>
      <c r="PPH89" s="5"/>
      <c r="PPJ89" s="5"/>
      <c r="PPL89" s="5"/>
      <c r="PPN89" s="5"/>
      <c r="PPP89" s="5"/>
      <c r="PPR89" s="5"/>
      <c r="PPT89" s="5"/>
      <c r="PPV89" s="5"/>
      <c r="PPX89" s="5"/>
      <c r="PPZ89" s="5"/>
      <c r="PQB89" s="5"/>
      <c r="PQD89" s="5"/>
      <c r="PQF89" s="5"/>
      <c r="PQH89" s="5"/>
      <c r="PQJ89" s="5"/>
      <c r="PQL89" s="5"/>
      <c r="PQN89" s="5"/>
      <c r="PQP89" s="5"/>
      <c r="PQR89" s="5"/>
      <c r="PQT89" s="5"/>
      <c r="PQV89" s="5"/>
      <c r="PQX89" s="5"/>
      <c r="PQZ89" s="5"/>
      <c r="PRB89" s="5"/>
      <c r="PRD89" s="5"/>
      <c r="PRF89" s="5"/>
      <c r="PRH89" s="5"/>
      <c r="PRJ89" s="5"/>
      <c r="PRL89" s="5"/>
      <c r="PRN89" s="5"/>
      <c r="PRP89" s="5"/>
      <c r="PRR89" s="5"/>
      <c r="PRT89" s="5"/>
      <c r="PRV89" s="5"/>
      <c r="PRX89" s="5"/>
      <c r="PRZ89" s="5"/>
      <c r="PSB89" s="5"/>
      <c r="PSD89" s="5"/>
      <c r="PSF89" s="5"/>
      <c r="PSH89" s="5"/>
      <c r="PSJ89" s="5"/>
      <c r="PSL89" s="5"/>
      <c r="PSN89" s="5"/>
      <c r="PSP89" s="5"/>
      <c r="PSR89" s="5"/>
      <c r="PST89" s="5"/>
      <c r="PSV89" s="5"/>
      <c r="PSX89" s="5"/>
      <c r="PSZ89" s="5"/>
      <c r="PTB89" s="5"/>
      <c r="PTD89" s="5"/>
      <c r="PTF89" s="5"/>
      <c r="PTH89" s="5"/>
      <c r="PTJ89" s="5"/>
      <c r="PTL89" s="5"/>
      <c r="PTN89" s="5"/>
      <c r="PTP89" s="5"/>
      <c r="PTR89" s="5"/>
      <c r="PTT89" s="5"/>
      <c r="PTV89" s="5"/>
      <c r="PTX89" s="5"/>
      <c r="PTZ89" s="5"/>
      <c r="PUB89" s="5"/>
      <c r="PUD89" s="5"/>
      <c r="PUF89" s="5"/>
      <c r="PUH89" s="5"/>
      <c r="PUJ89" s="5"/>
      <c r="PUL89" s="5"/>
      <c r="PUN89" s="5"/>
      <c r="PUP89" s="5"/>
      <c r="PUR89" s="5"/>
      <c r="PUT89" s="5"/>
      <c r="PUV89" s="5"/>
      <c r="PUX89" s="5"/>
      <c r="PUZ89" s="5"/>
      <c r="PVB89" s="5"/>
      <c r="PVD89" s="5"/>
      <c r="PVF89" s="5"/>
      <c r="PVH89" s="5"/>
      <c r="PVJ89" s="5"/>
      <c r="PVL89" s="5"/>
      <c r="PVN89" s="5"/>
      <c r="PVP89" s="5"/>
      <c r="PVR89" s="5"/>
      <c r="PVT89" s="5"/>
      <c r="PVV89" s="5"/>
      <c r="PVX89" s="5"/>
      <c r="PVZ89" s="5"/>
      <c r="PWB89" s="5"/>
      <c r="PWD89" s="5"/>
      <c r="PWF89" s="5"/>
      <c r="PWH89" s="5"/>
      <c r="PWJ89" s="5"/>
      <c r="PWL89" s="5"/>
      <c r="PWN89" s="5"/>
      <c r="PWP89" s="5"/>
      <c r="PWR89" s="5"/>
      <c r="PWT89" s="5"/>
      <c r="PWV89" s="5"/>
      <c r="PWX89" s="5"/>
      <c r="PWZ89" s="5"/>
      <c r="PXB89" s="5"/>
      <c r="PXD89" s="5"/>
      <c r="PXF89" s="5"/>
      <c r="PXH89" s="5"/>
      <c r="PXJ89" s="5"/>
      <c r="PXL89" s="5"/>
      <c r="PXN89" s="5"/>
      <c r="PXP89" s="5"/>
      <c r="PXR89" s="5"/>
      <c r="PXT89" s="5"/>
      <c r="PXV89" s="5"/>
      <c r="PXX89" s="5"/>
      <c r="PXZ89" s="5"/>
      <c r="PYB89" s="5"/>
      <c r="PYD89" s="5"/>
      <c r="PYF89" s="5"/>
      <c r="PYH89" s="5"/>
      <c r="PYJ89" s="5"/>
      <c r="PYL89" s="5"/>
      <c r="PYN89" s="5"/>
      <c r="PYP89" s="5"/>
      <c r="PYR89" s="5"/>
      <c r="PYT89" s="5"/>
      <c r="PYV89" s="5"/>
      <c r="PYX89" s="5"/>
      <c r="PYZ89" s="5"/>
      <c r="PZB89" s="5"/>
      <c r="PZD89" s="5"/>
      <c r="PZF89" s="5"/>
      <c r="PZH89" s="5"/>
      <c r="PZJ89" s="5"/>
      <c r="PZL89" s="5"/>
      <c r="PZN89" s="5"/>
      <c r="PZP89" s="5"/>
      <c r="PZR89" s="5"/>
      <c r="PZT89" s="5"/>
      <c r="PZV89" s="5"/>
      <c r="PZX89" s="5"/>
      <c r="PZZ89" s="5"/>
      <c r="QAB89" s="5"/>
      <c r="QAD89" s="5"/>
      <c r="QAF89" s="5"/>
      <c r="QAH89" s="5"/>
      <c r="QAJ89" s="5"/>
      <c r="QAL89" s="5"/>
      <c r="QAN89" s="5"/>
      <c r="QAP89" s="5"/>
      <c r="QAR89" s="5"/>
      <c r="QAT89" s="5"/>
      <c r="QAV89" s="5"/>
      <c r="QAX89" s="5"/>
      <c r="QAZ89" s="5"/>
      <c r="QBB89" s="5"/>
      <c r="QBD89" s="5"/>
      <c r="QBF89" s="5"/>
      <c r="QBH89" s="5"/>
      <c r="QBJ89" s="5"/>
      <c r="QBL89" s="5"/>
      <c r="QBN89" s="5"/>
      <c r="QBP89" s="5"/>
      <c r="QBR89" s="5"/>
      <c r="QBT89" s="5"/>
      <c r="QBV89" s="5"/>
      <c r="QBX89" s="5"/>
      <c r="QBZ89" s="5"/>
      <c r="QCB89" s="5"/>
      <c r="QCD89" s="5"/>
      <c r="QCF89" s="5"/>
      <c r="QCH89" s="5"/>
      <c r="QCJ89" s="5"/>
      <c r="QCL89" s="5"/>
      <c r="QCN89" s="5"/>
      <c r="QCP89" s="5"/>
      <c r="QCR89" s="5"/>
      <c r="QCT89" s="5"/>
      <c r="QCV89" s="5"/>
      <c r="QCX89" s="5"/>
      <c r="QCZ89" s="5"/>
      <c r="QDB89" s="5"/>
      <c r="QDD89" s="5"/>
      <c r="QDF89" s="5"/>
      <c r="QDH89" s="5"/>
      <c r="QDJ89" s="5"/>
      <c r="QDL89" s="5"/>
      <c r="QDN89" s="5"/>
      <c r="QDP89" s="5"/>
      <c r="QDR89" s="5"/>
      <c r="QDT89" s="5"/>
      <c r="QDV89" s="5"/>
      <c r="QDX89" s="5"/>
      <c r="QDZ89" s="5"/>
      <c r="QEB89" s="5"/>
      <c r="QED89" s="5"/>
      <c r="QEF89" s="5"/>
      <c r="QEH89" s="5"/>
      <c r="QEJ89" s="5"/>
      <c r="QEL89" s="5"/>
      <c r="QEN89" s="5"/>
      <c r="QEP89" s="5"/>
      <c r="QER89" s="5"/>
      <c r="QET89" s="5"/>
      <c r="QEV89" s="5"/>
      <c r="QEX89" s="5"/>
      <c r="QEZ89" s="5"/>
      <c r="QFB89" s="5"/>
      <c r="QFD89" s="5"/>
      <c r="QFF89" s="5"/>
      <c r="QFH89" s="5"/>
      <c r="QFJ89" s="5"/>
      <c r="QFL89" s="5"/>
      <c r="QFN89" s="5"/>
      <c r="QFP89" s="5"/>
      <c r="QFR89" s="5"/>
      <c r="QFT89" s="5"/>
      <c r="QFV89" s="5"/>
      <c r="QFX89" s="5"/>
      <c r="QFZ89" s="5"/>
      <c r="QGB89" s="5"/>
      <c r="QGD89" s="5"/>
      <c r="QGF89" s="5"/>
      <c r="QGH89" s="5"/>
      <c r="QGJ89" s="5"/>
      <c r="QGL89" s="5"/>
      <c r="QGN89" s="5"/>
      <c r="QGP89" s="5"/>
      <c r="QGR89" s="5"/>
      <c r="QGT89" s="5"/>
      <c r="QGV89" s="5"/>
      <c r="QGX89" s="5"/>
      <c r="QGZ89" s="5"/>
      <c r="QHB89" s="5"/>
      <c r="QHD89" s="5"/>
      <c r="QHF89" s="5"/>
      <c r="QHH89" s="5"/>
      <c r="QHJ89" s="5"/>
      <c r="QHL89" s="5"/>
      <c r="QHN89" s="5"/>
      <c r="QHP89" s="5"/>
      <c r="QHR89" s="5"/>
      <c r="QHT89" s="5"/>
      <c r="QHV89" s="5"/>
      <c r="QHX89" s="5"/>
      <c r="QHZ89" s="5"/>
      <c r="QIB89" s="5"/>
      <c r="QID89" s="5"/>
      <c r="QIF89" s="5"/>
      <c r="QIH89" s="5"/>
      <c r="QIJ89" s="5"/>
      <c r="QIL89" s="5"/>
      <c r="QIN89" s="5"/>
      <c r="QIP89" s="5"/>
      <c r="QIR89" s="5"/>
      <c r="QIT89" s="5"/>
      <c r="QIV89" s="5"/>
      <c r="QIX89" s="5"/>
      <c r="QIZ89" s="5"/>
      <c r="QJB89" s="5"/>
      <c r="QJD89" s="5"/>
      <c r="QJF89" s="5"/>
      <c r="QJH89" s="5"/>
      <c r="QJJ89" s="5"/>
      <c r="QJL89" s="5"/>
      <c r="QJN89" s="5"/>
      <c r="QJP89" s="5"/>
      <c r="QJR89" s="5"/>
      <c r="QJT89" s="5"/>
      <c r="QJV89" s="5"/>
      <c r="QJX89" s="5"/>
      <c r="QJZ89" s="5"/>
      <c r="QKB89" s="5"/>
      <c r="QKD89" s="5"/>
      <c r="QKF89" s="5"/>
      <c r="QKH89" s="5"/>
      <c r="QKJ89" s="5"/>
      <c r="QKL89" s="5"/>
      <c r="QKN89" s="5"/>
      <c r="QKP89" s="5"/>
      <c r="QKR89" s="5"/>
      <c r="QKT89" s="5"/>
      <c r="QKV89" s="5"/>
      <c r="QKX89" s="5"/>
      <c r="QKZ89" s="5"/>
      <c r="QLB89" s="5"/>
      <c r="QLD89" s="5"/>
      <c r="QLF89" s="5"/>
      <c r="QLH89" s="5"/>
      <c r="QLJ89" s="5"/>
      <c r="QLL89" s="5"/>
      <c r="QLN89" s="5"/>
      <c r="QLP89" s="5"/>
      <c r="QLR89" s="5"/>
      <c r="QLT89" s="5"/>
      <c r="QLV89" s="5"/>
      <c r="QLX89" s="5"/>
      <c r="QLZ89" s="5"/>
      <c r="QMB89" s="5"/>
      <c r="QMD89" s="5"/>
      <c r="QMF89" s="5"/>
      <c r="QMH89" s="5"/>
      <c r="QMJ89" s="5"/>
      <c r="QML89" s="5"/>
      <c r="QMN89" s="5"/>
      <c r="QMP89" s="5"/>
      <c r="QMR89" s="5"/>
      <c r="QMT89" s="5"/>
      <c r="QMV89" s="5"/>
      <c r="QMX89" s="5"/>
      <c r="QMZ89" s="5"/>
      <c r="QNB89" s="5"/>
      <c r="QND89" s="5"/>
      <c r="QNF89" s="5"/>
      <c r="QNH89" s="5"/>
      <c r="QNJ89" s="5"/>
      <c r="QNL89" s="5"/>
      <c r="QNN89" s="5"/>
      <c r="QNP89" s="5"/>
      <c r="QNR89" s="5"/>
      <c r="QNT89" s="5"/>
      <c r="QNV89" s="5"/>
      <c r="QNX89" s="5"/>
      <c r="QNZ89" s="5"/>
      <c r="QOB89" s="5"/>
      <c r="QOD89" s="5"/>
      <c r="QOF89" s="5"/>
      <c r="QOH89" s="5"/>
      <c r="QOJ89" s="5"/>
      <c r="QOL89" s="5"/>
      <c r="QON89" s="5"/>
      <c r="QOP89" s="5"/>
      <c r="QOR89" s="5"/>
      <c r="QOT89" s="5"/>
      <c r="QOV89" s="5"/>
      <c r="QOX89" s="5"/>
      <c r="QOZ89" s="5"/>
      <c r="QPB89" s="5"/>
      <c r="QPD89" s="5"/>
      <c r="QPF89" s="5"/>
      <c r="QPH89" s="5"/>
      <c r="QPJ89" s="5"/>
      <c r="QPL89" s="5"/>
      <c r="QPN89" s="5"/>
      <c r="QPP89" s="5"/>
      <c r="QPR89" s="5"/>
      <c r="QPT89" s="5"/>
      <c r="QPV89" s="5"/>
      <c r="QPX89" s="5"/>
      <c r="QPZ89" s="5"/>
      <c r="QQB89" s="5"/>
      <c r="QQD89" s="5"/>
      <c r="QQF89" s="5"/>
      <c r="QQH89" s="5"/>
      <c r="QQJ89" s="5"/>
      <c r="QQL89" s="5"/>
      <c r="QQN89" s="5"/>
      <c r="QQP89" s="5"/>
      <c r="QQR89" s="5"/>
      <c r="QQT89" s="5"/>
      <c r="QQV89" s="5"/>
      <c r="QQX89" s="5"/>
      <c r="QQZ89" s="5"/>
      <c r="QRB89" s="5"/>
      <c r="QRD89" s="5"/>
      <c r="QRF89" s="5"/>
      <c r="QRH89" s="5"/>
      <c r="QRJ89" s="5"/>
      <c r="QRL89" s="5"/>
      <c r="QRN89" s="5"/>
      <c r="QRP89" s="5"/>
      <c r="QRR89" s="5"/>
      <c r="QRT89" s="5"/>
      <c r="QRV89" s="5"/>
      <c r="QRX89" s="5"/>
      <c r="QRZ89" s="5"/>
      <c r="QSB89" s="5"/>
      <c r="QSD89" s="5"/>
      <c r="QSF89" s="5"/>
      <c r="QSH89" s="5"/>
      <c r="QSJ89" s="5"/>
      <c r="QSL89" s="5"/>
      <c r="QSN89" s="5"/>
      <c r="QSP89" s="5"/>
      <c r="QSR89" s="5"/>
      <c r="QST89" s="5"/>
      <c r="QSV89" s="5"/>
      <c r="QSX89" s="5"/>
      <c r="QSZ89" s="5"/>
      <c r="QTB89" s="5"/>
      <c r="QTD89" s="5"/>
      <c r="QTF89" s="5"/>
      <c r="QTH89" s="5"/>
      <c r="QTJ89" s="5"/>
      <c r="QTL89" s="5"/>
      <c r="QTN89" s="5"/>
      <c r="QTP89" s="5"/>
      <c r="QTR89" s="5"/>
      <c r="QTT89" s="5"/>
      <c r="QTV89" s="5"/>
      <c r="QTX89" s="5"/>
      <c r="QTZ89" s="5"/>
      <c r="QUB89" s="5"/>
      <c r="QUD89" s="5"/>
      <c r="QUF89" s="5"/>
      <c r="QUH89" s="5"/>
      <c r="QUJ89" s="5"/>
      <c r="QUL89" s="5"/>
      <c r="QUN89" s="5"/>
      <c r="QUP89" s="5"/>
      <c r="QUR89" s="5"/>
      <c r="QUT89" s="5"/>
      <c r="QUV89" s="5"/>
      <c r="QUX89" s="5"/>
      <c r="QUZ89" s="5"/>
      <c r="QVB89" s="5"/>
      <c r="QVD89" s="5"/>
      <c r="QVF89" s="5"/>
      <c r="QVH89" s="5"/>
      <c r="QVJ89" s="5"/>
      <c r="QVL89" s="5"/>
      <c r="QVN89" s="5"/>
      <c r="QVP89" s="5"/>
      <c r="QVR89" s="5"/>
      <c r="QVT89" s="5"/>
      <c r="QVV89" s="5"/>
      <c r="QVX89" s="5"/>
      <c r="QVZ89" s="5"/>
      <c r="QWB89" s="5"/>
      <c r="QWD89" s="5"/>
      <c r="QWF89" s="5"/>
      <c r="QWH89" s="5"/>
      <c r="QWJ89" s="5"/>
      <c r="QWL89" s="5"/>
      <c r="QWN89" s="5"/>
      <c r="QWP89" s="5"/>
      <c r="QWR89" s="5"/>
      <c r="QWT89" s="5"/>
      <c r="QWV89" s="5"/>
      <c r="QWX89" s="5"/>
      <c r="QWZ89" s="5"/>
      <c r="QXB89" s="5"/>
      <c r="QXD89" s="5"/>
      <c r="QXF89" s="5"/>
      <c r="QXH89" s="5"/>
      <c r="QXJ89" s="5"/>
      <c r="QXL89" s="5"/>
      <c r="QXN89" s="5"/>
      <c r="QXP89" s="5"/>
      <c r="QXR89" s="5"/>
      <c r="QXT89" s="5"/>
      <c r="QXV89" s="5"/>
      <c r="QXX89" s="5"/>
      <c r="QXZ89" s="5"/>
      <c r="QYB89" s="5"/>
      <c r="QYD89" s="5"/>
      <c r="QYF89" s="5"/>
      <c r="QYH89" s="5"/>
      <c r="QYJ89" s="5"/>
      <c r="QYL89" s="5"/>
      <c r="QYN89" s="5"/>
      <c r="QYP89" s="5"/>
      <c r="QYR89" s="5"/>
      <c r="QYT89" s="5"/>
      <c r="QYV89" s="5"/>
      <c r="QYX89" s="5"/>
      <c r="QYZ89" s="5"/>
      <c r="QZB89" s="5"/>
      <c r="QZD89" s="5"/>
      <c r="QZF89" s="5"/>
      <c r="QZH89" s="5"/>
      <c r="QZJ89" s="5"/>
      <c r="QZL89" s="5"/>
      <c r="QZN89" s="5"/>
      <c r="QZP89" s="5"/>
      <c r="QZR89" s="5"/>
      <c r="QZT89" s="5"/>
      <c r="QZV89" s="5"/>
      <c r="QZX89" s="5"/>
      <c r="QZZ89" s="5"/>
      <c r="RAB89" s="5"/>
      <c r="RAD89" s="5"/>
      <c r="RAF89" s="5"/>
      <c r="RAH89" s="5"/>
      <c r="RAJ89" s="5"/>
      <c r="RAL89" s="5"/>
      <c r="RAN89" s="5"/>
      <c r="RAP89" s="5"/>
      <c r="RAR89" s="5"/>
      <c r="RAT89" s="5"/>
      <c r="RAV89" s="5"/>
      <c r="RAX89" s="5"/>
      <c r="RAZ89" s="5"/>
      <c r="RBB89" s="5"/>
      <c r="RBD89" s="5"/>
      <c r="RBF89" s="5"/>
      <c r="RBH89" s="5"/>
      <c r="RBJ89" s="5"/>
      <c r="RBL89" s="5"/>
      <c r="RBN89" s="5"/>
      <c r="RBP89" s="5"/>
      <c r="RBR89" s="5"/>
      <c r="RBT89" s="5"/>
      <c r="RBV89" s="5"/>
      <c r="RBX89" s="5"/>
      <c r="RBZ89" s="5"/>
      <c r="RCB89" s="5"/>
      <c r="RCD89" s="5"/>
      <c r="RCF89" s="5"/>
      <c r="RCH89" s="5"/>
      <c r="RCJ89" s="5"/>
      <c r="RCL89" s="5"/>
      <c r="RCN89" s="5"/>
      <c r="RCP89" s="5"/>
      <c r="RCR89" s="5"/>
      <c r="RCT89" s="5"/>
      <c r="RCV89" s="5"/>
      <c r="RCX89" s="5"/>
      <c r="RCZ89" s="5"/>
      <c r="RDB89" s="5"/>
      <c r="RDD89" s="5"/>
      <c r="RDF89" s="5"/>
      <c r="RDH89" s="5"/>
      <c r="RDJ89" s="5"/>
      <c r="RDL89" s="5"/>
      <c r="RDN89" s="5"/>
      <c r="RDP89" s="5"/>
      <c r="RDR89" s="5"/>
      <c r="RDT89" s="5"/>
      <c r="RDV89" s="5"/>
      <c r="RDX89" s="5"/>
      <c r="RDZ89" s="5"/>
      <c r="REB89" s="5"/>
      <c r="RED89" s="5"/>
      <c r="REF89" s="5"/>
      <c r="REH89" s="5"/>
      <c r="REJ89" s="5"/>
      <c r="REL89" s="5"/>
      <c r="REN89" s="5"/>
      <c r="REP89" s="5"/>
      <c r="RER89" s="5"/>
      <c r="RET89" s="5"/>
      <c r="REV89" s="5"/>
      <c r="REX89" s="5"/>
      <c r="REZ89" s="5"/>
      <c r="RFB89" s="5"/>
      <c r="RFD89" s="5"/>
      <c r="RFF89" s="5"/>
      <c r="RFH89" s="5"/>
      <c r="RFJ89" s="5"/>
      <c r="RFL89" s="5"/>
      <c r="RFN89" s="5"/>
      <c r="RFP89" s="5"/>
      <c r="RFR89" s="5"/>
      <c r="RFT89" s="5"/>
      <c r="RFV89" s="5"/>
      <c r="RFX89" s="5"/>
      <c r="RFZ89" s="5"/>
      <c r="RGB89" s="5"/>
      <c r="RGD89" s="5"/>
      <c r="RGF89" s="5"/>
      <c r="RGH89" s="5"/>
      <c r="RGJ89" s="5"/>
      <c r="RGL89" s="5"/>
      <c r="RGN89" s="5"/>
      <c r="RGP89" s="5"/>
      <c r="RGR89" s="5"/>
      <c r="RGT89" s="5"/>
      <c r="RGV89" s="5"/>
      <c r="RGX89" s="5"/>
      <c r="RGZ89" s="5"/>
      <c r="RHB89" s="5"/>
      <c r="RHD89" s="5"/>
      <c r="RHF89" s="5"/>
      <c r="RHH89" s="5"/>
      <c r="RHJ89" s="5"/>
      <c r="RHL89" s="5"/>
      <c r="RHN89" s="5"/>
      <c r="RHP89" s="5"/>
      <c r="RHR89" s="5"/>
      <c r="RHT89" s="5"/>
      <c r="RHV89" s="5"/>
      <c r="RHX89" s="5"/>
      <c r="RHZ89" s="5"/>
      <c r="RIB89" s="5"/>
      <c r="RID89" s="5"/>
      <c r="RIF89" s="5"/>
      <c r="RIH89" s="5"/>
      <c r="RIJ89" s="5"/>
      <c r="RIL89" s="5"/>
      <c r="RIN89" s="5"/>
      <c r="RIP89" s="5"/>
      <c r="RIR89" s="5"/>
      <c r="RIT89" s="5"/>
      <c r="RIV89" s="5"/>
      <c r="RIX89" s="5"/>
      <c r="RIZ89" s="5"/>
      <c r="RJB89" s="5"/>
      <c r="RJD89" s="5"/>
      <c r="RJF89" s="5"/>
      <c r="RJH89" s="5"/>
      <c r="RJJ89" s="5"/>
      <c r="RJL89" s="5"/>
      <c r="RJN89" s="5"/>
      <c r="RJP89" s="5"/>
      <c r="RJR89" s="5"/>
      <c r="RJT89" s="5"/>
      <c r="RJV89" s="5"/>
      <c r="RJX89" s="5"/>
      <c r="RJZ89" s="5"/>
      <c r="RKB89" s="5"/>
      <c r="RKD89" s="5"/>
      <c r="RKF89" s="5"/>
      <c r="RKH89" s="5"/>
      <c r="RKJ89" s="5"/>
      <c r="RKL89" s="5"/>
      <c r="RKN89" s="5"/>
      <c r="RKP89" s="5"/>
      <c r="RKR89" s="5"/>
      <c r="RKT89" s="5"/>
      <c r="RKV89" s="5"/>
      <c r="RKX89" s="5"/>
      <c r="RKZ89" s="5"/>
      <c r="RLB89" s="5"/>
      <c r="RLD89" s="5"/>
      <c r="RLF89" s="5"/>
      <c r="RLH89" s="5"/>
      <c r="RLJ89" s="5"/>
      <c r="RLL89" s="5"/>
      <c r="RLN89" s="5"/>
      <c r="RLP89" s="5"/>
      <c r="RLR89" s="5"/>
      <c r="RLT89" s="5"/>
      <c r="RLV89" s="5"/>
      <c r="RLX89" s="5"/>
      <c r="RLZ89" s="5"/>
      <c r="RMB89" s="5"/>
      <c r="RMD89" s="5"/>
      <c r="RMF89" s="5"/>
      <c r="RMH89" s="5"/>
      <c r="RMJ89" s="5"/>
      <c r="RML89" s="5"/>
      <c r="RMN89" s="5"/>
      <c r="RMP89" s="5"/>
      <c r="RMR89" s="5"/>
      <c r="RMT89" s="5"/>
      <c r="RMV89" s="5"/>
      <c r="RMX89" s="5"/>
      <c r="RMZ89" s="5"/>
      <c r="RNB89" s="5"/>
      <c r="RND89" s="5"/>
      <c r="RNF89" s="5"/>
      <c r="RNH89" s="5"/>
      <c r="RNJ89" s="5"/>
      <c r="RNL89" s="5"/>
      <c r="RNN89" s="5"/>
      <c r="RNP89" s="5"/>
      <c r="RNR89" s="5"/>
      <c r="RNT89" s="5"/>
      <c r="RNV89" s="5"/>
      <c r="RNX89" s="5"/>
      <c r="RNZ89" s="5"/>
      <c r="ROB89" s="5"/>
      <c r="ROD89" s="5"/>
      <c r="ROF89" s="5"/>
      <c r="ROH89" s="5"/>
      <c r="ROJ89" s="5"/>
      <c r="ROL89" s="5"/>
      <c r="RON89" s="5"/>
      <c r="ROP89" s="5"/>
      <c r="ROR89" s="5"/>
      <c r="ROT89" s="5"/>
      <c r="ROV89" s="5"/>
      <c r="ROX89" s="5"/>
      <c r="ROZ89" s="5"/>
      <c r="RPB89" s="5"/>
      <c r="RPD89" s="5"/>
      <c r="RPF89" s="5"/>
      <c r="RPH89" s="5"/>
      <c r="RPJ89" s="5"/>
      <c r="RPL89" s="5"/>
      <c r="RPN89" s="5"/>
      <c r="RPP89" s="5"/>
      <c r="RPR89" s="5"/>
      <c r="RPT89" s="5"/>
      <c r="RPV89" s="5"/>
      <c r="RPX89" s="5"/>
      <c r="RPZ89" s="5"/>
      <c r="RQB89" s="5"/>
      <c r="RQD89" s="5"/>
      <c r="RQF89" s="5"/>
      <c r="RQH89" s="5"/>
      <c r="RQJ89" s="5"/>
      <c r="RQL89" s="5"/>
      <c r="RQN89" s="5"/>
      <c r="RQP89" s="5"/>
      <c r="RQR89" s="5"/>
      <c r="RQT89" s="5"/>
      <c r="RQV89" s="5"/>
      <c r="RQX89" s="5"/>
      <c r="RQZ89" s="5"/>
      <c r="RRB89" s="5"/>
      <c r="RRD89" s="5"/>
      <c r="RRF89" s="5"/>
      <c r="RRH89" s="5"/>
      <c r="RRJ89" s="5"/>
      <c r="RRL89" s="5"/>
      <c r="RRN89" s="5"/>
      <c r="RRP89" s="5"/>
      <c r="RRR89" s="5"/>
      <c r="RRT89" s="5"/>
      <c r="RRV89" s="5"/>
      <c r="RRX89" s="5"/>
      <c r="RRZ89" s="5"/>
      <c r="RSB89" s="5"/>
      <c r="RSD89" s="5"/>
      <c r="RSF89" s="5"/>
      <c r="RSH89" s="5"/>
      <c r="RSJ89" s="5"/>
      <c r="RSL89" s="5"/>
      <c r="RSN89" s="5"/>
      <c r="RSP89" s="5"/>
      <c r="RSR89" s="5"/>
      <c r="RST89" s="5"/>
      <c r="RSV89" s="5"/>
      <c r="RSX89" s="5"/>
      <c r="RSZ89" s="5"/>
      <c r="RTB89" s="5"/>
      <c r="RTD89" s="5"/>
      <c r="RTF89" s="5"/>
      <c r="RTH89" s="5"/>
      <c r="RTJ89" s="5"/>
      <c r="RTL89" s="5"/>
      <c r="RTN89" s="5"/>
      <c r="RTP89" s="5"/>
      <c r="RTR89" s="5"/>
      <c r="RTT89" s="5"/>
      <c r="RTV89" s="5"/>
      <c r="RTX89" s="5"/>
      <c r="RTZ89" s="5"/>
      <c r="RUB89" s="5"/>
      <c r="RUD89" s="5"/>
      <c r="RUF89" s="5"/>
      <c r="RUH89" s="5"/>
      <c r="RUJ89" s="5"/>
      <c r="RUL89" s="5"/>
      <c r="RUN89" s="5"/>
      <c r="RUP89" s="5"/>
      <c r="RUR89" s="5"/>
      <c r="RUT89" s="5"/>
      <c r="RUV89" s="5"/>
      <c r="RUX89" s="5"/>
      <c r="RUZ89" s="5"/>
      <c r="RVB89" s="5"/>
      <c r="RVD89" s="5"/>
      <c r="RVF89" s="5"/>
      <c r="RVH89" s="5"/>
      <c r="RVJ89" s="5"/>
      <c r="RVL89" s="5"/>
      <c r="RVN89" s="5"/>
      <c r="RVP89" s="5"/>
      <c r="RVR89" s="5"/>
      <c r="RVT89" s="5"/>
      <c r="RVV89" s="5"/>
      <c r="RVX89" s="5"/>
      <c r="RVZ89" s="5"/>
      <c r="RWB89" s="5"/>
      <c r="RWD89" s="5"/>
      <c r="RWF89" s="5"/>
      <c r="RWH89" s="5"/>
      <c r="RWJ89" s="5"/>
      <c r="RWL89" s="5"/>
      <c r="RWN89" s="5"/>
      <c r="RWP89" s="5"/>
      <c r="RWR89" s="5"/>
      <c r="RWT89" s="5"/>
      <c r="RWV89" s="5"/>
      <c r="RWX89" s="5"/>
      <c r="RWZ89" s="5"/>
      <c r="RXB89" s="5"/>
      <c r="RXD89" s="5"/>
      <c r="RXF89" s="5"/>
      <c r="RXH89" s="5"/>
      <c r="RXJ89" s="5"/>
      <c r="RXL89" s="5"/>
      <c r="RXN89" s="5"/>
      <c r="RXP89" s="5"/>
      <c r="RXR89" s="5"/>
      <c r="RXT89" s="5"/>
      <c r="RXV89" s="5"/>
      <c r="RXX89" s="5"/>
      <c r="RXZ89" s="5"/>
      <c r="RYB89" s="5"/>
      <c r="RYD89" s="5"/>
      <c r="RYF89" s="5"/>
      <c r="RYH89" s="5"/>
      <c r="RYJ89" s="5"/>
      <c r="RYL89" s="5"/>
      <c r="RYN89" s="5"/>
      <c r="RYP89" s="5"/>
      <c r="RYR89" s="5"/>
      <c r="RYT89" s="5"/>
      <c r="RYV89" s="5"/>
      <c r="RYX89" s="5"/>
      <c r="RYZ89" s="5"/>
      <c r="RZB89" s="5"/>
      <c r="RZD89" s="5"/>
      <c r="RZF89" s="5"/>
      <c r="RZH89" s="5"/>
      <c r="RZJ89" s="5"/>
      <c r="RZL89" s="5"/>
      <c r="RZN89" s="5"/>
      <c r="RZP89" s="5"/>
      <c r="RZR89" s="5"/>
      <c r="RZT89" s="5"/>
      <c r="RZV89" s="5"/>
      <c r="RZX89" s="5"/>
      <c r="RZZ89" s="5"/>
      <c r="SAB89" s="5"/>
      <c r="SAD89" s="5"/>
      <c r="SAF89" s="5"/>
      <c r="SAH89" s="5"/>
      <c r="SAJ89" s="5"/>
      <c r="SAL89" s="5"/>
      <c r="SAN89" s="5"/>
      <c r="SAP89" s="5"/>
      <c r="SAR89" s="5"/>
      <c r="SAT89" s="5"/>
      <c r="SAV89" s="5"/>
      <c r="SAX89" s="5"/>
      <c r="SAZ89" s="5"/>
      <c r="SBB89" s="5"/>
      <c r="SBD89" s="5"/>
      <c r="SBF89" s="5"/>
      <c r="SBH89" s="5"/>
      <c r="SBJ89" s="5"/>
      <c r="SBL89" s="5"/>
      <c r="SBN89" s="5"/>
      <c r="SBP89" s="5"/>
      <c r="SBR89" s="5"/>
      <c r="SBT89" s="5"/>
      <c r="SBV89" s="5"/>
      <c r="SBX89" s="5"/>
      <c r="SBZ89" s="5"/>
      <c r="SCB89" s="5"/>
      <c r="SCD89" s="5"/>
      <c r="SCF89" s="5"/>
      <c r="SCH89" s="5"/>
      <c r="SCJ89" s="5"/>
      <c r="SCL89" s="5"/>
      <c r="SCN89" s="5"/>
      <c r="SCP89" s="5"/>
      <c r="SCR89" s="5"/>
      <c r="SCT89" s="5"/>
      <c r="SCV89" s="5"/>
      <c r="SCX89" s="5"/>
      <c r="SCZ89" s="5"/>
      <c r="SDB89" s="5"/>
      <c r="SDD89" s="5"/>
      <c r="SDF89" s="5"/>
      <c r="SDH89" s="5"/>
      <c r="SDJ89" s="5"/>
      <c r="SDL89" s="5"/>
      <c r="SDN89" s="5"/>
      <c r="SDP89" s="5"/>
      <c r="SDR89" s="5"/>
      <c r="SDT89" s="5"/>
      <c r="SDV89" s="5"/>
      <c r="SDX89" s="5"/>
      <c r="SDZ89" s="5"/>
      <c r="SEB89" s="5"/>
      <c r="SED89" s="5"/>
      <c r="SEF89" s="5"/>
      <c r="SEH89" s="5"/>
      <c r="SEJ89" s="5"/>
      <c r="SEL89" s="5"/>
      <c r="SEN89" s="5"/>
      <c r="SEP89" s="5"/>
      <c r="SER89" s="5"/>
      <c r="SET89" s="5"/>
      <c r="SEV89" s="5"/>
      <c r="SEX89" s="5"/>
      <c r="SEZ89" s="5"/>
      <c r="SFB89" s="5"/>
      <c r="SFD89" s="5"/>
      <c r="SFF89" s="5"/>
      <c r="SFH89" s="5"/>
      <c r="SFJ89" s="5"/>
      <c r="SFL89" s="5"/>
      <c r="SFN89" s="5"/>
      <c r="SFP89" s="5"/>
      <c r="SFR89" s="5"/>
      <c r="SFT89" s="5"/>
      <c r="SFV89" s="5"/>
      <c r="SFX89" s="5"/>
      <c r="SFZ89" s="5"/>
      <c r="SGB89" s="5"/>
      <c r="SGD89" s="5"/>
      <c r="SGF89" s="5"/>
      <c r="SGH89" s="5"/>
      <c r="SGJ89" s="5"/>
      <c r="SGL89" s="5"/>
      <c r="SGN89" s="5"/>
      <c r="SGP89" s="5"/>
      <c r="SGR89" s="5"/>
      <c r="SGT89" s="5"/>
      <c r="SGV89" s="5"/>
      <c r="SGX89" s="5"/>
      <c r="SGZ89" s="5"/>
      <c r="SHB89" s="5"/>
      <c r="SHD89" s="5"/>
      <c r="SHF89" s="5"/>
      <c r="SHH89" s="5"/>
      <c r="SHJ89" s="5"/>
      <c r="SHL89" s="5"/>
      <c r="SHN89" s="5"/>
      <c r="SHP89" s="5"/>
      <c r="SHR89" s="5"/>
      <c r="SHT89" s="5"/>
      <c r="SHV89" s="5"/>
      <c r="SHX89" s="5"/>
      <c r="SHZ89" s="5"/>
      <c r="SIB89" s="5"/>
      <c r="SID89" s="5"/>
      <c r="SIF89" s="5"/>
      <c r="SIH89" s="5"/>
      <c r="SIJ89" s="5"/>
      <c r="SIL89" s="5"/>
      <c r="SIN89" s="5"/>
      <c r="SIP89" s="5"/>
      <c r="SIR89" s="5"/>
      <c r="SIT89" s="5"/>
      <c r="SIV89" s="5"/>
      <c r="SIX89" s="5"/>
      <c r="SIZ89" s="5"/>
      <c r="SJB89" s="5"/>
      <c r="SJD89" s="5"/>
      <c r="SJF89" s="5"/>
      <c r="SJH89" s="5"/>
      <c r="SJJ89" s="5"/>
      <c r="SJL89" s="5"/>
      <c r="SJN89" s="5"/>
      <c r="SJP89" s="5"/>
      <c r="SJR89" s="5"/>
      <c r="SJT89" s="5"/>
      <c r="SJV89" s="5"/>
      <c r="SJX89" s="5"/>
      <c r="SJZ89" s="5"/>
      <c r="SKB89" s="5"/>
      <c r="SKD89" s="5"/>
      <c r="SKF89" s="5"/>
      <c r="SKH89" s="5"/>
      <c r="SKJ89" s="5"/>
      <c r="SKL89" s="5"/>
      <c r="SKN89" s="5"/>
      <c r="SKP89" s="5"/>
      <c r="SKR89" s="5"/>
      <c r="SKT89" s="5"/>
      <c r="SKV89" s="5"/>
      <c r="SKX89" s="5"/>
      <c r="SKZ89" s="5"/>
      <c r="SLB89" s="5"/>
      <c r="SLD89" s="5"/>
      <c r="SLF89" s="5"/>
      <c r="SLH89" s="5"/>
      <c r="SLJ89" s="5"/>
      <c r="SLL89" s="5"/>
      <c r="SLN89" s="5"/>
      <c r="SLP89" s="5"/>
      <c r="SLR89" s="5"/>
      <c r="SLT89" s="5"/>
      <c r="SLV89" s="5"/>
      <c r="SLX89" s="5"/>
      <c r="SLZ89" s="5"/>
      <c r="SMB89" s="5"/>
      <c r="SMD89" s="5"/>
      <c r="SMF89" s="5"/>
      <c r="SMH89" s="5"/>
      <c r="SMJ89" s="5"/>
      <c r="SML89" s="5"/>
      <c r="SMN89" s="5"/>
      <c r="SMP89" s="5"/>
      <c r="SMR89" s="5"/>
      <c r="SMT89" s="5"/>
      <c r="SMV89" s="5"/>
      <c r="SMX89" s="5"/>
      <c r="SMZ89" s="5"/>
      <c r="SNB89" s="5"/>
      <c r="SND89" s="5"/>
      <c r="SNF89" s="5"/>
      <c r="SNH89" s="5"/>
      <c r="SNJ89" s="5"/>
      <c r="SNL89" s="5"/>
      <c r="SNN89" s="5"/>
      <c r="SNP89" s="5"/>
      <c r="SNR89" s="5"/>
      <c r="SNT89" s="5"/>
      <c r="SNV89" s="5"/>
      <c r="SNX89" s="5"/>
      <c r="SNZ89" s="5"/>
      <c r="SOB89" s="5"/>
      <c r="SOD89" s="5"/>
      <c r="SOF89" s="5"/>
      <c r="SOH89" s="5"/>
      <c r="SOJ89" s="5"/>
      <c r="SOL89" s="5"/>
      <c r="SON89" s="5"/>
      <c r="SOP89" s="5"/>
      <c r="SOR89" s="5"/>
      <c r="SOT89" s="5"/>
      <c r="SOV89" s="5"/>
      <c r="SOX89" s="5"/>
      <c r="SOZ89" s="5"/>
      <c r="SPB89" s="5"/>
      <c r="SPD89" s="5"/>
      <c r="SPF89" s="5"/>
      <c r="SPH89" s="5"/>
      <c r="SPJ89" s="5"/>
      <c r="SPL89" s="5"/>
      <c r="SPN89" s="5"/>
      <c r="SPP89" s="5"/>
      <c r="SPR89" s="5"/>
      <c r="SPT89" s="5"/>
      <c r="SPV89" s="5"/>
      <c r="SPX89" s="5"/>
      <c r="SPZ89" s="5"/>
      <c r="SQB89" s="5"/>
      <c r="SQD89" s="5"/>
      <c r="SQF89" s="5"/>
      <c r="SQH89" s="5"/>
      <c r="SQJ89" s="5"/>
      <c r="SQL89" s="5"/>
      <c r="SQN89" s="5"/>
      <c r="SQP89" s="5"/>
      <c r="SQR89" s="5"/>
      <c r="SQT89" s="5"/>
      <c r="SQV89" s="5"/>
      <c r="SQX89" s="5"/>
      <c r="SQZ89" s="5"/>
      <c r="SRB89" s="5"/>
      <c r="SRD89" s="5"/>
      <c r="SRF89" s="5"/>
      <c r="SRH89" s="5"/>
      <c r="SRJ89" s="5"/>
      <c r="SRL89" s="5"/>
      <c r="SRN89" s="5"/>
      <c r="SRP89" s="5"/>
      <c r="SRR89" s="5"/>
      <c r="SRT89" s="5"/>
      <c r="SRV89" s="5"/>
      <c r="SRX89" s="5"/>
      <c r="SRZ89" s="5"/>
      <c r="SSB89" s="5"/>
      <c r="SSD89" s="5"/>
      <c r="SSF89" s="5"/>
      <c r="SSH89" s="5"/>
      <c r="SSJ89" s="5"/>
      <c r="SSL89" s="5"/>
      <c r="SSN89" s="5"/>
      <c r="SSP89" s="5"/>
      <c r="SSR89" s="5"/>
      <c r="SST89" s="5"/>
      <c r="SSV89" s="5"/>
      <c r="SSX89" s="5"/>
      <c r="SSZ89" s="5"/>
      <c r="STB89" s="5"/>
      <c r="STD89" s="5"/>
      <c r="STF89" s="5"/>
      <c r="STH89" s="5"/>
      <c r="STJ89" s="5"/>
      <c r="STL89" s="5"/>
      <c r="STN89" s="5"/>
      <c r="STP89" s="5"/>
      <c r="STR89" s="5"/>
      <c r="STT89" s="5"/>
      <c r="STV89" s="5"/>
      <c r="STX89" s="5"/>
      <c r="STZ89" s="5"/>
      <c r="SUB89" s="5"/>
      <c r="SUD89" s="5"/>
      <c r="SUF89" s="5"/>
      <c r="SUH89" s="5"/>
      <c r="SUJ89" s="5"/>
      <c r="SUL89" s="5"/>
      <c r="SUN89" s="5"/>
      <c r="SUP89" s="5"/>
      <c r="SUR89" s="5"/>
      <c r="SUT89" s="5"/>
      <c r="SUV89" s="5"/>
      <c r="SUX89" s="5"/>
      <c r="SUZ89" s="5"/>
      <c r="SVB89" s="5"/>
      <c r="SVD89" s="5"/>
      <c r="SVF89" s="5"/>
      <c r="SVH89" s="5"/>
      <c r="SVJ89" s="5"/>
      <c r="SVL89" s="5"/>
      <c r="SVN89" s="5"/>
      <c r="SVP89" s="5"/>
      <c r="SVR89" s="5"/>
      <c r="SVT89" s="5"/>
      <c r="SVV89" s="5"/>
      <c r="SVX89" s="5"/>
      <c r="SVZ89" s="5"/>
      <c r="SWB89" s="5"/>
      <c r="SWD89" s="5"/>
      <c r="SWF89" s="5"/>
      <c r="SWH89" s="5"/>
      <c r="SWJ89" s="5"/>
      <c r="SWL89" s="5"/>
      <c r="SWN89" s="5"/>
      <c r="SWP89" s="5"/>
      <c r="SWR89" s="5"/>
      <c r="SWT89" s="5"/>
      <c r="SWV89" s="5"/>
      <c r="SWX89" s="5"/>
      <c r="SWZ89" s="5"/>
      <c r="SXB89" s="5"/>
      <c r="SXD89" s="5"/>
      <c r="SXF89" s="5"/>
      <c r="SXH89" s="5"/>
      <c r="SXJ89" s="5"/>
      <c r="SXL89" s="5"/>
      <c r="SXN89" s="5"/>
      <c r="SXP89" s="5"/>
      <c r="SXR89" s="5"/>
      <c r="SXT89" s="5"/>
      <c r="SXV89" s="5"/>
      <c r="SXX89" s="5"/>
      <c r="SXZ89" s="5"/>
      <c r="SYB89" s="5"/>
      <c r="SYD89" s="5"/>
      <c r="SYF89" s="5"/>
      <c r="SYH89" s="5"/>
      <c r="SYJ89" s="5"/>
      <c r="SYL89" s="5"/>
      <c r="SYN89" s="5"/>
      <c r="SYP89" s="5"/>
      <c r="SYR89" s="5"/>
      <c r="SYT89" s="5"/>
      <c r="SYV89" s="5"/>
      <c r="SYX89" s="5"/>
      <c r="SYZ89" s="5"/>
      <c r="SZB89" s="5"/>
      <c r="SZD89" s="5"/>
      <c r="SZF89" s="5"/>
      <c r="SZH89" s="5"/>
      <c r="SZJ89" s="5"/>
      <c r="SZL89" s="5"/>
      <c r="SZN89" s="5"/>
      <c r="SZP89" s="5"/>
      <c r="SZR89" s="5"/>
      <c r="SZT89" s="5"/>
      <c r="SZV89" s="5"/>
      <c r="SZX89" s="5"/>
      <c r="SZZ89" s="5"/>
      <c r="TAB89" s="5"/>
      <c r="TAD89" s="5"/>
      <c r="TAF89" s="5"/>
      <c r="TAH89" s="5"/>
      <c r="TAJ89" s="5"/>
      <c r="TAL89" s="5"/>
      <c r="TAN89" s="5"/>
      <c r="TAP89" s="5"/>
      <c r="TAR89" s="5"/>
      <c r="TAT89" s="5"/>
      <c r="TAV89" s="5"/>
      <c r="TAX89" s="5"/>
      <c r="TAZ89" s="5"/>
      <c r="TBB89" s="5"/>
      <c r="TBD89" s="5"/>
      <c r="TBF89" s="5"/>
      <c r="TBH89" s="5"/>
      <c r="TBJ89" s="5"/>
      <c r="TBL89" s="5"/>
      <c r="TBN89" s="5"/>
      <c r="TBP89" s="5"/>
      <c r="TBR89" s="5"/>
      <c r="TBT89" s="5"/>
      <c r="TBV89" s="5"/>
      <c r="TBX89" s="5"/>
      <c r="TBZ89" s="5"/>
      <c r="TCB89" s="5"/>
      <c r="TCD89" s="5"/>
      <c r="TCF89" s="5"/>
      <c r="TCH89" s="5"/>
      <c r="TCJ89" s="5"/>
      <c r="TCL89" s="5"/>
      <c r="TCN89" s="5"/>
      <c r="TCP89" s="5"/>
      <c r="TCR89" s="5"/>
      <c r="TCT89" s="5"/>
      <c r="TCV89" s="5"/>
      <c r="TCX89" s="5"/>
      <c r="TCZ89" s="5"/>
      <c r="TDB89" s="5"/>
      <c r="TDD89" s="5"/>
      <c r="TDF89" s="5"/>
      <c r="TDH89" s="5"/>
      <c r="TDJ89" s="5"/>
      <c r="TDL89" s="5"/>
      <c r="TDN89" s="5"/>
      <c r="TDP89" s="5"/>
      <c r="TDR89" s="5"/>
      <c r="TDT89" s="5"/>
      <c r="TDV89" s="5"/>
      <c r="TDX89" s="5"/>
      <c r="TDZ89" s="5"/>
      <c r="TEB89" s="5"/>
      <c r="TED89" s="5"/>
      <c r="TEF89" s="5"/>
      <c r="TEH89" s="5"/>
      <c r="TEJ89" s="5"/>
      <c r="TEL89" s="5"/>
      <c r="TEN89" s="5"/>
      <c r="TEP89" s="5"/>
      <c r="TER89" s="5"/>
      <c r="TET89" s="5"/>
      <c r="TEV89" s="5"/>
      <c r="TEX89" s="5"/>
      <c r="TEZ89" s="5"/>
      <c r="TFB89" s="5"/>
      <c r="TFD89" s="5"/>
      <c r="TFF89" s="5"/>
      <c r="TFH89" s="5"/>
      <c r="TFJ89" s="5"/>
      <c r="TFL89" s="5"/>
      <c r="TFN89" s="5"/>
      <c r="TFP89" s="5"/>
      <c r="TFR89" s="5"/>
      <c r="TFT89" s="5"/>
      <c r="TFV89" s="5"/>
      <c r="TFX89" s="5"/>
      <c r="TFZ89" s="5"/>
      <c r="TGB89" s="5"/>
      <c r="TGD89" s="5"/>
      <c r="TGF89" s="5"/>
      <c r="TGH89" s="5"/>
      <c r="TGJ89" s="5"/>
      <c r="TGL89" s="5"/>
      <c r="TGN89" s="5"/>
      <c r="TGP89" s="5"/>
      <c r="TGR89" s="5"/>
      <c r="TGT89" s="5"/>
      <c r="TGV89" s="5"/>
      <c r="TGX89" s="5"/>
      <c r="TGZ89" s="5"/>
      <c r="THB89" s="5"/>
      <c r="THD89" s="5"/>
      <c r="THF89" s="5"/>
      <c r="THH89" s="5"/>
      <c r="THJ89" s="5"/>
      <c r="THL89" s="5"/>
      <c r="THN89" s="5"/>
      <c r="THP89" s="5"/>
      <c r="THR89" s="5"/>
      <c r="THT89" s="5"/>
      <c r="THV89" s="5"/>
      <c r="THX89" s="5"/>
      <c r="THZ89" s="5"/>
      <c r="TIB89" s="5"/>
      <c r="TID89" s="5"/>
      <c r="TIF89" s="5"/>
      <c r="TIH89" s="5"/>
      <c r="TIJ89" s="5"/>
      <c r="TIL89" s="5"/>
      <c r="TIN89" s="5"/>
      <c r="TIP89" s="5"/>
      <c r="TIR89" s="5"/>
      <c r="TIT89" s="5"/>
      <c r="TIV89" s="5"/>
      <c r="TIX89" s="5"/>
      <c r="TIZ89" s="5"/>
      <c r="TJB89" s="5"/>
      <c r="TJD89" s="5"/>
      <c r="TJF89" s="5"/>
      <c r="TJH89" s="5"/>
      <c r="TJJ89" s="5"/>
      <c r="TJL89" s="5"/>
      <c r="TJN89" s="5"/>
      <c r="TJP89" s="5"/>
      <c r="TJR89" s="5"/>
      <c r="TJT89" s="5"/>
      <c r="TJV89" s="5"/>
      <c r="TJX89" s="5"/>
      <c r="TJZ89" s="5"/>
      <c r="TKB89" s="5"/>
      <c r="TKD89" s="5"/>
      <c r="TKF89" s="5"/>
      <c r="TKH89" s="5"/>
      <c r="TKJ89" s="5"/>
      <c r="TKL89" s="5"/>
      <c r="TKN89" s="5"/>
      <c r="TKP89" s="5"/>
      <c r="TKR89" s="5"/>
      <c r="TKT89" s="5"/>
      <c r="TKV89" s="5"/>
      <c r="TKX89" s="5"/>
      <c r="TKZ89" s="5"/>
      <c r="TLB89" s="5"/>
      <c r="TLD89" s="5"/>
      <c r="TLF89" s="5"/>
      <c r="TLH89" s="5"/>
      <c r="TLJ89" s="5"/>
      <c r="TLL89" s="5"/>
      <c r="TLN89" s="5"/>
      <c r="TLP89" s="5"/>
      <c r="TLR89" s="5"/>
      <c r="TLT89" s="5"/>
      <c r="TLV89" s="5"/>
      <c r="TLX89" s="5"/>
      <c r="TLZ89" s="5"/>
      <c r="TMB89" s="5"/>
      <c r="TMD89" s="5"/>
      <c r="TMF89" s="5"/>
      <c r="TMH89" s="5"/>
      <c r="TMJ89" s="5"/>
      <c r="TML89" s="5"/>
      <c r="TMN89" s="5"/>
      <c r="TMP89" s="5"/>
      <c r="TMR89" s="5"/>
      <c r="TMT89" s="5"/>
      <c r="TMV89" s="5"/>
      <c r="TMX89" s="5"/>
      <c r="TMZ89" s="5"/>
      <c r="TNB89" s="5"/>
      <c r="TND89" s="5"/>
      <c r="TNF89" s="5"/>
      <c r="TNH89" s="5"/>
      <c r="TNJ89" s="5"/>
      <c r="TNL89" s="5"/>
      <c r="TNN89" s="5"/>
      <c r="TNP89" s="5"/>
      <c r="TNR89" s="5"/>
      <c r="TNT89" s="5"/>
      <c r="TNV89" s="5"/>
      <c r="TNX89" s="5"/>
      <c r="TNZ89" s="5"/>
      <c r="TOB89" s="5"/>
      <c r="TOD89" s="5"/>
      <c r="TOF89" s="5"/>
      <c r="TOH89" s="5"/>
      <c r="TOJ89" s="5"/>
      <c r="TOL89" s="5"/>
      <c r="TON89" s="5"/>
      <c r="TOP89" s="5"/>
      <c r="TOR89" s="5"/>
      <c r="TOT89" s="5"/>
      <c r="TOV89" s="5"/>
      <c r="TOX89" s="5"/>
      <c r="TOZ89" s="5"/>
      <c r="TPB89" s="5"/>
      <c r="TPD89" s="5"/>
      <c r="TPF89" s="5"/>
      <c r="TPH89" s="5"/>
      <c r="TPJ89" s="5"/>
      <c r="TPL89" s="5"/>
      <c r="TPN89" s="5"/>
      <c r="TPP89" s="5"/>
      <c r="TPR89" s="5"/>
      <c r="TPT89" s="5"/>
      <c r="TPV89" s="5"/>
      <c r="TPX89" s="5"/>
      <c r="TPZ89" s="5"/>
      <c r="TQB89" s="5"/>
      <c r="TQD89" s="5"/>
      <c r="TQF89" s="5"/>
      <c r="TQH89" s="5"/>
      <c r="TQJ89" s="5"/>
      <c r="TQL89" s="5"/>
      <c r="TQN89" s="5"/>
      <c r="TQP89" s="5"/>
      <c r="TQR89" s="5"/>
      <c r="TQT89" s="5"/>
      <c r="TQV89" s="5"/>
      <c r="TQX89" s="5"/>
      <c r="TQZ89" s="5"/>
      <c r="TRB89" s="5"/>
      <c r="TRD89" s="5"/>
      <c r="TRF89" s="5"/>
      <c r="TRH89" s="5"/>
      <c r="TRJ89" s="5"/>
      <c r="TRL89" s="5"/>
      <c r="TRN89" s="5"/>
      <c r="TRP89" s="5"/>
      <c r="TRR89" s="5"/>
      <c r="TRT89" s="5"/>
      <c r="TRV89" s="5"/>
      <c r="TRX89" s="5"/>
      <c r="TRZ89" s="5"/>
      <c r="TSB89" s="5"/>
      <c r="TSD89" s="5"/>
      <c r="TSF89" s="5"/>
      <c r="TSH89" s="5"/>
      <c r="TSJ89" s="5"/>
      <c r="TSL89" s="5"/>
      <c r="TSN89" s="5"/>
      <c r="TSP89" s="5"/>
      <c r="TSR89" s="5"/>
      <c r="TST89" s="5"/>
      <c r="TSV89" s="5"/>
      <c r="TSX89" s="5"/>
      <c r="TSZ89" s="5"/>
      <c r="TTB89" s="5"/>
      <c r="TTD89" s="5"/>
      <c r="TTF89" s="5"/>
      <c r="TTH89" s="5"/>
      <c r="TTJ89" s="5"/>
      <c r="TTL89" s="5"/>
      <c r="TTN89" s="5"/>
      <c r="TTP89" s="5"/>
      <c r="TTR89" s="5"/>
      <c r="TTT89" s="5"/>
      <c r="TTV89" s="5"/>
      <c r="TTX89" s="5"/>
      <c r="TTZ89" s="5"/>
      <c r="TUB89" s="5"/>
      <c r="TUD89" s="5"/>
      <c r="TUF89" s="5"/>
      <c r="TUH89" s="5"/>
      <c r="TUJ89" s="5"/>
      <c r="TUL89" s="5"/>
      <c r="TUN89" s="5"/>
      <c r="TUP89" s="5"/>
      <c r="TUR89" s="5"/>
      <c r="TUT89" s="5"/>
      <c r="TUV89" s="5"/>
      <c r="TUX89" s="5"/>
      <c r="TUZ89" s="5"/>
      <c r="TVB89" s="5"/>
      <c r="TVD89" s="5"/>
      <c r="TVF89" s="5"/>
      <c r="TVH89" s="5"/>
      <c r="TVJ89" s="5"/>
      <c r="TVL89" s="5"/>
      <c r="TVN89" s="5"/>
      <c r="TVP89" s="5"/>
      <c r="TVR89" s="5"/>
      <c r="TVT89" s="5"/>
      <c r="TVV89" s="5"/>
      <c r="TVX89" s="5"/>
      <c r="TVZ89" s="5"/>
      <c r="TWB89" s="5"/>
      <c r="TWD89" s="5"/>
      <c r="TWF89" s="5"/>
      <c r="TWH89" s="5"/>
      <c r="TWJ89" s="5"/>
      <c r="TWL89" s="5"/>
      <c r="TWN89" s="5"/>
      <c r="TWP89" s="5"/>
      <c r="TWR89" s="5"/>
      <c r="TWT89" s="5"/>
      <c r="TWV89" s="5"/>
      <c r="TWX89" s="5"/>
      <c r="TWZ89" s="5"/>
      <c r="TXB89" s="5"/>
      <c r="TXD89" s="5"/>
      <c r="TXF89" s="5"/>
      <c r="TXH89" s="5"/>
      <c r="TXJ89" s="5"/>
      <c r="TXL89" s="5"/>
      <c r="TXN89" s="5"/>
      <c r="TXP89" s="5"/>
      <c r="TXR89" s="5"/>
      <c r="TXT89" s="5"/>
      <c r="TXV89" s="5"/>
      <c r="TXX89" s="5"/>
      <c r="TXZ89" s="5"/>
      <c r="TYB89" s="5"/>
      <c r="TYD89" s="5"/>
      <c r="TYF89" s="5"/>
      <c r="TYH89" s="5"/>
      <c r="TYJ89" s="5"/>
      <c r="TYL89" s="5"/>
      <c r="TYN89" s="5"/>
      <c r="TYP89" s="5"/>
      <c r="TYR89" s="5"/>
      <c r="TYT89" s="5"/>
      <c r="TYV89" s="5"/>
      <c r="TYX89" s="5"/>
      <c r="TYZ89" s="5"/>
      <c r="TZB89" s="5"/>
      <c r="TZD89" s="5"/>
      <c r="TZF89" s="5"/>
      <c r="TZH89" s="5"/>
      <c r="TZJ89" s="5"/>
      <c r="TZL89" s="5"/>
      <c r="TZN89" s="5"/>
      <c r="TZP89" s="5"/>
      <c r="TZR89" s="5"/>
      <c r="TZT89" s="5"/>
      <c r="TZV89" s="5"/>
      <c r="TZX89" s="5"/>
      <c r="TZZ89" s="5"/>
      <c r="UAB89" s="5"/>
      <c r="UAD89" s="5"/>
      <c r="UAF89" s="5"/>
      <c r="UAH89" s="5"/>
      <c r="UAJ89" s="5"/>
      <c r="UAL89" s="5"/>
      <c r="UAN89" s="5"/>
      <c r="UAP89" s="5"/>
      <c r="UAR89" s="5"/>
      <c r="UAT89" s="5"/>
      <c r="UAV89" s="5"/>
      <c r="UAX89" s="5"/>
      <c r="UAZ89" s="5"/>
      <c r="UBB89" s="5"/>
      <c r="UBD89" s="5"/>
      <c r="UBF89" s="5"/>
      <c r="UBH89" s="5"/>
      <c r="UBJ89" s="5"/>
      <c r="UBL89" s="5"/>
      <c r="UBN89" s="5"/>
      <c r="UBP89" s="5"/>
      <c r="UBR89" s="5"/>
      <c r="UBT89" s="5"/>
      <c r="UBV89" s="5"/>
      <c r="UBX89" s="5"/>
      <c r="UBZ89" s="5"/>
      <c r="UCB89" s="5"/>
      <c r="UCD89" s="5"/>
      <c r="UCF89" s="5"/>
      <c r="UCH89" s="5"/>
      <c r="UCJ89" s="5"/>
      <c r="UCL89" s="5"/>
      <c r="UCN89" s="5"/>
      <c r="UCP89" s="5"/>
      <c r="UCR89" s="5"/>
      <c r="UCT89" s="5"/>
      <c r="UCV89" s="5"/>
      <c r="UCX89" s="5"/>
      <c r="UCZ89" s="5"/>
      <c r="UDB89" s="5"/>
      <c r="UDD89" s="5"/>
      <c r="UDF89" s="5"/>
      <c r="UDH89" s="5"/>
      <c r="UDJ89" s="5"/>
      <c r="UDL89" s="5"/>
      <c r="UDN89" s="5"/>
      <c r="UDP89" s="5"/>
      <c r="UDR89" s="5"/>
      <c r="UDT89" s="5"/>
      <c r="UDV89" s="5"/>
      <c r="UDX89" s="5"/>
      <c r="UDZ89" s="5"/>
      <c r="UEB89" s="5"/>
      <c r="UED89" s="5"/>
      <c r="UEF89" s="5"/>
      <c r="UEH89" s="5"/>
      <c r="UEJ89" s="5"/>
      <c r="UEL89" s="5"/>
      <c r="UEN89" s="5"/>
      <c r="UEP89" s="5"/>
      <c r="UER89" s="5"/>
      <c r="UET89" s="5"/>
      <c r="UEV89" s="5"/>
      <c r="UEX89" s="5"/>
      <c r="UEZ89" s="5"/>
      <c r="UFB89" s="5"/>
      <c r="UFD89" s="5"/>
      <c r="UFF89" s="5"/>
      <c r="UFH89" s="5"/>
      <c r="UFJ89" s="5"/>
      <c r="UFL89" s="5"/>
      <c r="UFN89" s="5"/>
      <c r="UFP89" s="5"/>
      <c r="UFR89" s="5"/>
      <c r="UFT89" s="5"/>
      <c r="UFV89" s="5"/>
      <c r="UFX89" s="5"/>
      <c r="UFZ89" s="5"/>
      <c r="UGB89" s="5"/>
      <c r="UGD89" s="5"/>
      <c r="UGF89" s="5"/>
      <c r="UGH89" s="5"/>
      <c r="UGJ89" s="5"/>
      <c r="UGL89" s="5"/>
      <c r="UGN89" s="5"/>
      <c r="UGP89" s="5"/>
      <c r="UGR89" s="5"/>
      <c r="UGT89" s="5"/>
      <c r="UGV89" s="5"/>
      <c r="UGX89" s="5"/>
      <c r="UGZ89" s="5"/>
      <c r="UHB89" s="5"/>
      <c r="UHD89" s="5"/>
      <c r="UHF89" s="5"/>
      <c r="UHH89" s="5"/>
      <c r="UHJ89" s="5"/>
      <c r="UHL89" s="5"/>
      <c r="UHN89" s="5"/>
      <c r="UHP89" s="5"/>
      <c r="UHR89" s="5"/>
      <c r="UHT89" s="5"/>
      <c r="UHV89" s="5"/>
      <c r="UHX89" s="5"/>
      <c r="UHZ89" s="5"/>
      <c r="UIB89" s="5"/>
      <c r="UID89" s="5"/>
      <c r="UIF89" s="5"/>
      <c r="UIH89" s="5"/>
      <c r="UIJ89" s="5"/>
      <c r="UIL89" s="5"/>
      <c r="UIN89" s="5"/>
      <c r="UIP89" s="5"/>
      <c r="UIR89" s="5"/>
      <c r="UIT89" s="5"/>
      <c r="UIV89" s="5"/>
      <c r="UIX89" s="5"/>
      <c r="UIZ89" s="5"/>
      <c r="UJB89" s="5"/>
      <c r="UJD89" s="5"/>
      <c r="UJF89" s="5"/>
      <c r="UJH89" s="5"/>
      <c r="UJJ89" s="5"/>
      <c r="UJL89" s="5"/>
      <c r="UJN89" s="5"/>
      <c r="UJP89" s="5"/>
      <c r="UJR89" s="5"/>
      <c r="UJT89" s="5"/>
      <c r="UJV89" s="5"/>
      <c r="UJX89" s="5"/>
      <c r="UJZ89" s="5"/>
      <c r="UKB89" s="5"/>
      <c r="UKD89" s="5"/>
      <c r="UKF89" s="5"/>
      <c r="UKH89" s="5"/>
      <c r="UKJ89" s="5"/>
      <c r="UKL89" s="5"/>
      <c r="UKN89" s="5"/>
      <c r="UKP89" s="5"/>
      <c r="UKR89" s="5"/>
      <c r="UKT89" s="5"/>
      <c r="UKV89" s="5"/>
      <c r="UKX89" s="5"/>
      <c r="UKZ89" s="5"/>
      <c r="ULB89" s="5"/>
      <c r="ULD89" s="5"/>
      <c r="ULF89" s="5"/>
      <c r="ULH89" s="5"/>
      <c r="ULJ89" s="5"/>
      <c r="ULL89" s="5"/>
      <c r="ULN89" s="5"/>
      <c r="ULP89" s="5"/>
      <c r="ULR89" s="5"/>
      <c r="ULT89" s="5"/>
      <c r="ULV89" s="5"/>
      <c r="ULX89" s="5"/>
      <c r="ULZ89" s="5"/>
      <c r="UMB89" s="5"/>
      <c r="UMD89" s="5"/>
      <c r="UMF89" s="5"/>
      <c r="UMH89" s="5"/>
      <c r="UMJ89" s="5"/>
      <c r="UML89" s="5"/>
      <c r="UMN89" s="5"/>
      <c r="UMP89" s="5"/>
      <c r="UMR89" s="5"/>
      <c r="UMT89" s="5"/>
      <c r="UMV89" s="5"/>
      <c r="UMX89" s="5"/>
      <c r="UMZ89" s="5"/>
      <c r="UNB89" s="5"/>
      <c r="UND89" s="5"/>
      <c r="UNF89" s="5"/>
      <c r="UNH89" s="5"/>
      <c r="UNJ89" s="5"/>
      <c r="UNL89" s="5"/>
      <c r="UNN89" s="5"/>
      <c r="UNP89" s="5"/>
      <c r="UNR89" s="5"/>
      <c r="UNT89" s="5"/>
      <c r="UNV89" s="5"/>
      <c r="UNX89" s="5"/>
      <c r="UNZ89" s="5"/>
      <c r="UOB89" s="5"/>
      <c r="UOD89" s="5"/>
      <c r="UOF89" s="5"/>
      <c r="UOH89" s="5"/>
      <c r="UOJ89" s="5"/>
      <c r="UOL89" s="5"/>
      <c r="UON89" s="5"/>
      <c r="UOP89" s="5"/>
      <c r="UOR89" s="5"/>
      <c r="UOT89" s="5"/>
      <c r="UOV89" s="5"/>
      <c r="UOX89" s="5"/>
      <c r="UOZ89" s="5"/>
      <c r="UPB89" s="5"/>
      <c r="UPD89" s="5"/>
      <c r="UPF89" s="5"/>
      <c r="UPH89" s="5"/>
      <c r="UPJ89" s="5"/>
      <c r="UPL89" s="5"/>
      <c r="UPN89" s="5"/>
      <c r="UPP89" s="5"/>
      <c r="UPR89" s="5"/>
      <c r="UPT89" s="5"/>
      <c r="UPV89" s="5"/>
      <c r="UPX89" s="5"/>
      <c r="UPZ89" s="5"/>
      <c r="UQB89" s="5"/>
      <c r="UQD89" s="5"/>
      <c r="UQF89" s="5"/>
      <c r="UQH89" s="5"/>
      <c r="UQJ89" s="5"/>
      <c r="UQL89" s="5"/>
      <c r="UQN89" s="5"/>
      <c r="UQP89" s="5"/>
      <c r="UQR89" s="5"/>
      <c r="UQT89" s="5"/>
      <c r="UQV89" s="5"/>
      <c r="UQX89" s="5"/>
      <c r="UQZ89" s="5"/>
      <c r="URB89" s="5"/>
      <c r="URD89" s="5"/>
      <c r="URF89" s="5"/>
      <c r="URH89" s="5"/>
      <c r="URJ89" s="5"/>
      <c r="URL89" s="5"/>
      <c r="URN89" s="5"/>
      <c r="URP89" s="5"/>
      <c r="URR89" s="5"/>
      <c r="URT89" s="5"/>
      <c r="URV89" s="5"/>
      <c r="URX89" s="5"/>
      <c r="URZ89" s="5"/>
      <c r="USB89" s="5"/>
      <c r="USD89" s="5"/>
      <c r="USF89" s="5"/>
      <c r="USH89" s="5"/>
      <c r="USJ89" s="5"/>
      <c r="USL89" s="5"/>
      <c r="USN89" s="5"/>
      <c r="USP89" s="5"/>
      <c r="USR89" s="5"/>
      <c r="UST89" s="5"/>
      <c r="USV89" s="5"/>
      <c r="USX89" s="5"/>
      <c r="USZ89" s="5"/>
      <c r="UTB89" s="5"/>
      <c r="UTD89" s="5"/>
      <c r="UTF89" s="5"/>
      <c r="UTH89" s="5"/>
      <c r="UTJ89" s="5"/>
      <c r="UTL89" s="5"/>
      <c r="UTN89" s="5"/>
      <c r="UTP89" s="5"/>
      <c r="UTR89" s="5"/>
      <c r="UTT89" s="5"/>
      <c r="UTV89" s="5"/>
      <c r="UTX89" s="5"/>
      <c r="UTZ89" s="5"/>
      <c r="UUB89" s="5"/>
      <c r="UUD89" s="5"/>
      <c r="UUF89" s="5"/>
      <c r="UUH89" s="5"/>
      <c r="UUJ89" s="5"/>
      <c r="UUL89" s="5"/>
      <c r="UUN89" s="5"/>
      <c r="UUP89" s="5"/>
      <c r="UUR89" s="5"/>
      <c r="UUT89" s="5"/>
      <c r="UUV89" s="5"/>
      <c r="UUX89" s="5"/>
      <c r="UUZ89" s="5"/>
      <c r="UVB89" s="5"/>
      <c r="UVD89" s="5"/>
      <c r="UVF89" s="5"/>
      <c r="UVH89" s="5"/>
      <c r="UVJ89" s="5"/>
      <c r="UVL89" s="5"/>
      <c r="UVN89" s="5"/>
      <c r="UVP89" s="5"/>
      <c r="UVR89" s="5"/>
      <c r="UVT89" s="5"/>
      <c r="UVV89" s="5"/>
      <c r="UVX89" s="5"/>
      <c r="UVZ89" s="5"/>
      <c r="UWB89" s="5"/>
      <c r="UWD89" s="5"/>
      <c r="UWF89" s="5"/>
      <c r="UWH89" s="5"/>
      <c r="UWJ89" s="5"/>
      <c r="UWL89" s="5"/>
      <c r="UWN89" s="5"/>
      <c r="UWP89" s="5"/>
      <c r="UWR89" s="5"/>
      <c r="UWT89" s="5"/>
      <c r="UWV89" s="5"/>
      <c r="UWX89" s="5"/>
      <c r="UWZ89" s="5"/>
      <c r="UXB89" s="5"/>
      <c r="UXD89" s="5"/>
      <c r="UXF89" s="5"/>
      <c r="UXH89" s="5"/>
      <c r="UXJ89" s="5"/>
      <c r="UXL89" s="5"/>
      <c r="UXN89" s="5"/>
      <c r="UXP89" s="5"/>
      <c r="UXR89" s="5"/>
      <c r="UXT89" s="5"/>
      <c r="UXV89" s="5"/>
      <c r="UXX89" s="5"/>
      <c r="UXZ89" s="5"/>
      <c r="UYB89" s="5"/>
      <c r="UYD89" s="5"/>
      <c r="UYF89" s="5"/>
      <c r="UYH89" s="5"/>
      <c r="UYJ89" s="5"/>
      <c r="UYL89" s="5"/>
      <c r="UYN89" s="5"/>
      <c r="UYP89" s="5"/>
      <c r="UYR89" s="5"/>
      <c r="UYT89" s="5"/>
      <c r="UYV89" s="5"/>
      <c r="UYX89" s="5"/>
      <c r="UYZ89" s="5"/>
      <c r="UZB89" s="5"/>
      <c r="UZD89" s="5"/>
      <c r="UZF89" s="5"/>
      <c r="UZH89" s="5"/>
      <c r="UZJ89" s="5"/>
      <c r="UZL89" s="5"/>
      <c r="UZN89" s="5"/>
      <c r="UZP89" s="5"/>
      <c r="UZR89" s="5"/>
      <c r="UZT89" s="5"/>
      <c r="UZV89" s="5"/>
      <c r="UZX89" s="5"/>
      <c r="UZZ89" s="5"/>
      <c r="VAB89" s="5"/>
      <c r="VAD89" s="5"/>
      <c r="VAF89" s="5"/>
      <c r="VAH89" s="5"/>
      <c r="VAJ89" s="5"/>
      <c r="VAL89" s="5"/>
      <c r="VAN89" s="5"/>
      <c r="VAP89" s="5"/>
      <c r="VAR89" s="5"/>
      <c r="VAT89" s="5"/>
      <c r="VAV89" s="5"/>
      <c r="VAX89" s="5"/>
      <c r="VAZ89" s="5"/>
      <c r="VBB89" s="5"/>
      <c r="VBD89" s="5"/>
      <c r="VBF89" s="5"/>
      <c r="VBH89" s="5"/>
      <c r="VBJ89" s="5"/>
      <c r="VBL89" s="5"/>
      <c r="VBN89" s="5"/>
      <c r="VBP89" s="5"/>
      <c r="VBR89" s="5"/>
      <c r="VBT89" s="5"/>
      <c r="VBV89" s="5"/>
      <c r="VBX89" s="5"/>
      <c r="VBZ89" s="5"/>
      <c r="VCB89" s="5"/>
      <c r="VCD89" s="5"/>
      <c r="VCF89" s="5"/>
      <c r="VCH89" s="5"/>
      <c r="VCJ89" s="5"/>
      <c r="VCL89" s="5"/>
      <c r="VCN89" s="5"/>
      <c r="VCP89" s="5"/>
      <c r="VCR89" s="5"/>
      <c r="VCT89" s="5"/>
      <c r="VCV89" s="5"/>
      <c r="VCX89" s="5"/>
      <c r="VCZ89" s="5"/>
      <c r="VDB89" s="5"/>
      <c r="VDD89" s="5"/>
      <c r="VDF89" s="5"/>
      <c r="VDH89" s="5"/>
      <c r="VDJ89" s="5"/>
      <c r="VDL89" s="5"/>
      <c r="VDN89" s="5"/>
      <c r="VDP89" s="5"/>
      <c r="VDR89" s="5"/>
      <c r="VDT89" s="5"/>
      <c r="VDV89" s="5"/>
      <c r="VDX89" s="5"/>
      <c r="VDZ89" s="5"/>
      <c r="VEB89" s="5"/>
      <c r="VED89" s="5"/>
      <c r="VEF89" s="5"/>
      <c r="VEH89" s="5"/>
      <c r="VEJ89" s="5"/>
      <c r="VEL89" s="5"/>
      <c r="VEN89" s="5"/>
      <c r="VEP89" s="5"/>
      <c r="VER89" s="5"/>
      <c r="VET89" s="5"/>
      <c r="VEV89" s="5"/>
      <c r="VEX89" s="5"/>
      <c r="VEZ89" s="5"/>
      <c r="VFB89" s="5"/>
      <c r="VFD89" s="5"/>
      <c r="VFF89" s="5"/>
      <c r="VFH89" s="5"/>
      <c r="VFJ89" s="5"/>
      <c r="VFL89" s="5"/>
      <c r="VFN89" s="5"/>
      <c r="VFP89" s="5"/>
      <c r="VFR89" s="5"/>
      <c r="VFT89" s="5"/>
      <c r="VFV89" s="5"/>
      <c r="VFX89" s="5"/>
      <c r="VFZ89" s="5"/>
      <c r="VGB89" s="5"/>
      <c r="VGD89" s="5"/>
      <c r="VGF89" s="5"/>
      <c r="VGH89" s="5"/>
      <c r="VGJ89" s="5"/>
      <c r="VGL89" s="5"/>
      <c r="VGN89" s="5"/>
      <c r="VGP89" s="5"/>
      <c r="VGR89" s="5"/>
      <c r="VGT89" s="5"/>
      <c r="VGV89" s="5"/>
      <c r="VGX89" s="5"/>
      <c r="VGZ89" s="5"/>
      <c r="VHB89" s="5"/>
      <c r="VHD89" s="5"/>
      <c r="VHF89" s="5"/>
      <c r="VHH89" s="5"/>
      <c r="VHJ89" s="5"/>
      <c r="VHL89" s="5"/>
      <c r="VHN89" s="5"/>
      <c r="VHP89" s="5"/>
      <c r="VHR89" s="5"/>
      <c r="VHT89" s="5"/>
      <c r="VHV89" s="5"/>
      <c r="VHX89" s="5"/>
      <c r="VHZ89" s="5"/>
      <c r="VIB89" s="5"/>
      <c r="VID89" s="5"/>
      <c r="VIF89" s="5"/>
      <c r="VIH89" s="5"/>
      <c r="VIJ89" s="5"/>
      <c r="VIL89" s="5"/>
      <c r="VIN89" s="5"/>
      <c r="VIP89" s="5"/>
      <c r="VIR89" s="5"/>
      <c r="VIT89" s="5"/>
      <c r="VIV89" s="5"/>
      <c r="VIX89" s="5"/>
      <c r="VIZ89" s="5"/>
      <c r="VJB89" s="5"/>
      <c r="VJD89" s="5"/>
      <c r="VJF89" s="5"/>
      <c r="VJH89" s="5"/>
      <c r="VJJ89" s="5"/>
      <c r="VJL89" s="5"/>
      <c r="VJN89" s="5"/>
      <c r="VJP89" s="5"/>
      <c r="VJR89" s="5"/>
      <c r="VJT89" s="5"/>
      <c r="VJV89" s="5"/>
      <c r="VJX89" s="5"/>
      <c r="VJZ89" s="5"/>
      <c r="VKB89" s="5"/>
      <c r="VKD89" s="5"/>
      <c r="VKF89" s="5"/>
      <c r="VKH89" s="5"/>
      <c r="VKJ89" s="5"/>
      <c r="VKL89" s="5"/>
      <c r="VKN89" s="5"/>
      <c r="VKP89" s="5"/>
      <c r="VKR89" s="5"/>
      <c r="VKT89" s="5"/>
      <c r="VKV89" s="5"/>
      <c r="VKX89" s="5"/>
      <c r="VKZ89" s="5"/>
      <c r="VLB89" s="5"/>
      <c r="VLD89" s="5"/>
      <c r="VLF89" s="5"/>
      <c r="VLH89" s="5"/>
      <c r="VLJ89" s="5"/>
      <c r="VLL89" s="5"/>
      <c r="VLN89" s="5"/>
      <c r="VLP89" s="5"/>
      <c r="VLR89" s="5"/>
      <c r="VLT89" s="5"/>
      <c r="VLV89" s="5"/>
      <c r="VLX89" s="5"/>
      <c r="VLZ89" s="5"/>
      <c r="VMB89" s="5"/>
      <c r="VMD89" s="5"/>
      <c r="VMF89" s="5"/>
      <c r="VMH89" s="5"/>
      <c r="VMJ89" s="5"/>
      <c r="VML89" s="5"/>
      <c r="VMN89" s="5"/>
      <c r="VMP89" s="5"/>
      <c r="VMR89" s="5"/>
      <c r="VMT89" s="5"/>
      <c r="VMV89" s="5"/>
      <c r="VMX89" s="5"/>
      <c r="VMZ89" s="5"/>
      <c r="VNB89" s="5"/>
      <c r="VND89" s="5"/>
      <c r="VNF89" s="5"/>
      <c r="VNH89" s="5"/>
      <c r="VNJ89" s="5"/>
      <c r="VNL89" s="5"/>
      <c r="VNN89" s="5"/>
      <c r="VNP89" s="5"/>
      <c r="VNR89" s="5"/>
      <c r="VNT89" s="5"/>
      <c r="VNV89" s="5"/>
      <c r="VNX89" s="5"/>
      <c r="VNZ89" s="5"/>
      <c r="VOB89" s="5"/>
      <c r="VOD89" s="5"/>
      <c r="VOF89" s="5"/>
      <c r="VOH89" s="5"/>
      <c r="VOJ89" s="5"/>
      <c r="VOL89" s="5"/>
      <c r="VON89" s="5"/>
      <c r="VOP89" s="5"/>
      <c r="VOR89" s="5"/>
      <c r="VOT89" s="5"/>
      <c r="VOV89" s="5"/>
      <c r="VOX89" s="5"/>
      <c r="VOZ89" s="5"/>
      <c r="VPB89" s="5"/>
      <c r="VPD89" s="5"/>
      <c r="VPF89" s="5"/>
      <c r="VPH89" s="5"/>
      <c r="VPJ89" s="5"/>
      <c r="VPL89" s="5"/>
      <c r="VPN89" s="5"/>
      <c r="VPP89" s="5"/>
      <c r="VPR89" s="5"/>
      <c r="VPT89" s="5"/>
      <c r="VPV89" s="5"/>
      <c r="VPX89" s="5"/>
      <c r="VPZ89" s="5"/>
      <c r="VQB89" s="5"/>
      <c r="VQD89" s="5"/>
      <c r="VQF89" s="5"/>
      <c r="VQH89" s="5"/>
      <c r="VQJ89" s="5"/>
      <c r="VQL89" s="5"/>
      <c r="VQN89" s="5"/>
      <c r="VQP89" s="5"/>
      <c r="VQR89" s="5"/>
      <c r="VQT89" s="5"/>
      <c r="VQV89" s="5"/>
      <c r="VQX89" s="5"/>
      <c r="VQZ89" s="5"/>
      <c r="VRB89" s="5"/>
      <c r="VRD89" s="5"/>
      <c r="VRF89" s="5"/>
      <c r="VRH89" s="5"/>
      <c r="VRJ89" s="5"/>
      <c r="VRL89" s="5"/>
      <c r="VRN89" s="5"/>
      <c r="VRP89" s="5"/>
      <c r="VRR89" s="5"/>
      <c r="VRT89" s="5"/>
      <c r="VRV89" s="5"/>
      <c r="VRX89" s="5"/>
      <c r="VRZ89" s="5"/>
      <c r="VSB89" s="5"/>
      <c r="VSD89" s="5"/>
      <c r="VSF89" s="5"/>
      <c r="VSH89" s="5"/>
      <c r="VSJ89" s="5"/>
      <c r="VSL89" s="5"/>
      <c r="VSN89" s="5"/>
      <c r="VSP89" s="5"/>
      <c r="VSR89" s="5"/>
      <c r="VST89" s="5"/>
      <c r="VSV89" s="5"/>
      <c r="VSX89" s="5"/>
      <c r="VSZ89" s="5"/>
      <c r="VTB89" s="5"/>
      <c r="VTD89" s="5"/>
      <c r="VTF89" s="5"/>
      <c r="VTH89" s="5"/>
      <c r="VTJ89" s="5"/>
      <c r="VTL89" s="5"/>
      <c r="VTN89" s="5"/>
      <c r="VTP89" s="5"/>
      <c r="VTR89" s="5"/>
      <c r="VTT89" s="5"/>
      <c r="VTV89" s="5"/>
      <c r="VTX89" s="5"/>
      <c r="VTZ89" s="5"/>
      <c r="VUB89" s="5"/>
      <c r="VUD89" s="5"/>
      <c r="VUF89" s="5"/>
      <c r="VUH89" s="5"/>
      <c r="VUJ89" s="5"/>
      <c r="VUL89" s="5"/>
      <c r="VUN89" s="5"/>
      <c r="VUP89" s="5"/>
      <c r="VUR89" s="5"/>
      <c r="VUT89" s="5"/>
      <c r="VUV89" s="5"/>
      <c r="VUX89" s="5"/>
      <c r="VUZ89" s="5"/>
      <c r="VVB89" s="5"/>
      <c r="VVD89" s="5"/>
      <c r="VVF89" s="5"/>
      <c r="VVH89" s="5"/>
      <c r="VVJ89" s="5"/>
      <c r="VVL89" s="5"/>
      <c r="VVN89" s="5"/>
      <c r="VVP89" s="5"/>
      <c r="VVR89" s="5"/>
      <c r="VVT89" s="5"/>
      <c r="VVV89" s="5"/>
      <c r="VVX89" s="5"/>
      <c r="VVZ89" s="5"/>
      <c r="VWB89" s="5"/>
      <c r="VWD89" s="5"/>
      <c r="VWF89" s="5"/>
      <c r="VWH89" s="5"/>
      <c r="VWJ89" s="5"/>
      <c r="VWL89" s="5"/>
      <c r="VWN89" s="5"/>
      <c r="VWP89" s="5"/>
      <c r="VWR89" s="5"/>
      <c r="VWT89" s="5"/>
      <c r="VWV89" s="5"/>
      <c r="VWX89" s="5"/>
      <c r="VWZ89" s="5"/>
      <c r="VXB89" s="5"/>
      <c r="VXD89" s="5"/>
      <c r="VXF89" s="5"/>
      <c r="VXH89" s="5"/>
      <c r="VXJ89" s="5"/>
      <c r="VXL89" s="5"/>
      <c r="VXN89" s="5"/>
      <c r="VXP89" s="5"/>
      <c r="VXR89" s="5"/>
      <c r="VXT89" s="5"/>
      <c r="VXV89" s="5"/>
      <c r="VXX89" s="5"/>
      <c r="VXZ89" s="5"/>
      <c r="VYB89" s="5"/>
      <c r="VYD89" s="5"/>
      <c r="VYF89" s="5"/>
      <c r="VYH89" s="5"/>
      <c r="VYJ89" s="5"/>
      <c r="VYL89" s="5"/>
      <c r="VYN89" s="5"/>
      <c r="VYP89" s="5"/>
      <c r="VYR89" s="5"/>
      <c r="VYT89" s="5"/>
      <c r="VYV89" s="5"/>
      <c r="VYX89" s="5"/>
      <c r="VYZ89" s="5"/>
      <c r="VZB89" s="5"/>
      <c r="VZD89" s="5"/>
      <c r="VZF89" s="5"/>
      <c r="VZH89" s="5"/>
      <c r="VZJ89" s="5"/>
      <c r="VZL89" s="5"/>
      <c r="VZN89" s="5"/>
      <c r="VZP89" s="5"/>
      <c r="VZR89" s="5"/>
      <c r="VZT89" s="5"/>
      <c r="VZV89" s="5"/>
      <c r="VZX89" s="5"/>
      <c r="VZZ89" s="5"/>
      <c r="WAB89" s="5"/>
      <c r="WAD89" s="5"/>
      <c r="WAF89" s="5"/>
      <c r="WAH89" s="5"/>
      <c r="WAJ89" s="5"/>
      <c r="WAL89" s="5"/>
      <c r="WAN89" s="5"/>
      <c r="WAP89" s="5"/>
      <c r="WAR89" s="5"/>
      <c r="WAT89" s="5"/>
      <c r="WAV89" s="5"/>
      <c r="WAX89" s="5"/>
      <c r="WAZ89" s="5"/>
      <c r="WBB89" s="5"/>
      <c r="WBD89" s="5"/>
      <c r="WBF89" s="5"/>
      <c r="WBH89" s="5"/>
      <c r="WBJ89" s="5"/>
      <c r="WBL89" s="5"/>
      <c r="WBN89" s="5"/>
      <c r="WBP89" s="5"/>
      <c r="WBR89" s="5"/>
      <c r="WBT89" s="5"/>
      <c r="WBV89" s="5"/>
      <c r="WBX89" s="5"/>
      <c r="WBZ89" s="5"/>
      <c r="WCB89" s="5"/>
      <c r="WCD89" s="5"/>
      <c r="WCF89" s="5"/>
      <c r="WCH89" s="5"/>
      <c r="WCJ89" s="5"/>
      <c r="WCL89" s="5"/>
      <c r="WCN89" s="5"/>
      <c r="WCP89" s="5"/>
      <c r="WCR89" s="5"/>
      <c r="WCT89" s="5"/>
      <c r="WCV89" s="5"/>
      <c r="WCX89" s="5"/>
      <c r="WCZ89" s="5"/>
      <c r="WDB89" s="5"/>
      <c r="WDD89" s="5"/>
      <c r="WDF89" s="5"/>
      <c r="WDH89" s="5"/>
      <c r="WDJ89" s="5"/>
      <c r="WDL89" s="5"/>
      <c r="WDN89" s="5"/>
      <c r="WDP89" s="5"/>
      <c r="WDR89" s="5"/>
      <c r="WDT89" s="5"/>
      <c r="WDV89" s="5"/>
      <c r="WDX89" s="5"/>
      <c r="WDZ89" s="5"/>
      <c r="WEB89" s="5"/>
      <c r="WED89" s="5"/>
      <c r="WEF89" s="5"/>
      <c r="WEH89" s="5"/>
      <c r="WEJ89" s="5"/>
      <c r="WEL89" s="5"/>
      <c r="WEN89" s="5"/>
      <c r="WEP89" s="5"/>
      <c r="WER89" s="5"/>
      <c r="WET89" s="5"/>
      <c r="WEV89" s="5"/>
      <c r="WEX89" s="5"/>
      <c r="WEZ89" s="5"/>
      <c r="WFB89" s="5"/>
      <c r="WFD89" s="5"/>
      <c r="WFF89" s="5"/>
      <c r="WFH89" s="5"/>
      <c r="WFJ89" s="5"/>
      <c r="WFL89" s="5"/>
      <c r="WFN89" s="5"/>
      <c r="WFP89" s="5"/>
      <c r="WFR89" s="5"/>
      <c r="WFT89" s="5"/>
      <c r="WFV89" s="5"/>
      <c r="WFX89" s="5"/>
      <c r="WFZ89" s="5"/>
      <c r="WGB89" s="5"/>
      <c r="WGD89" s="5"/>
      <c r="WGF89" s="5"/>
      <c r="WGH89" s="5"/>
      <c r="WGJ89" s="5"/>
      <c r="WGL89" s="5"/>
      <c r="WGN89" s="5"/>
      <c r="WGP89" s="5"/>
      <c r="WGR89" s="5"/>
      <c r="WGT89" s="5"/>
      <c r="WGV89" s="5"/>
      <c r="WGX89" s="5"/>
      <c r="WGZ89" s="5"/>
      <c r="WHB89" s="5"/>
      <c r="WHD89" s="5"/>
      <c r="WHF89" s="5"/>
      <c r="WHH89" s="5"/>
      <c r="WHJ89" s="5"/>
      <c r="WHL89" s="5"/>
      <c r="WHN89" s="5"/>
      <c r="WHP89" s="5"/>
      <c r="WHR89" s="5"/>
      <c r="WHT89" s="5"/>
      <c r="WHV89" s="5"/>
      <c r="WHX89" s="5"/>
      <c r="WHZ89" s="5"/>
      <c r="WIB89" s="5"/>
      <c r="WID89" s="5"/>
      <c r="WIF89" s="5"/>
      <c r="WIH89" s="5"/>
      <c r="WIJ89" s="5"/>
      <c r="WIL89" s="5"/>
      <c r="WIN89" s="5"/>
      <c r="WIP89" s="5"/>
      <c r="WIR89" s="5"/>
      <c r="WIT89" s="5"/>
      <c r="WIV89" s="5"/>
      <c r="WIX89" s="5"/>
      <c r="WIZ89" s="5"/>
      <c r="WJB89" s="5"/>
      <c r="WJD89" s="5"/>
      <c r="WJF89" s="5"/>
      <c r="WJH89" s="5"/>
      <c r="WJJ89" s="5"/>
      <c r="WJL89" s="5"/>
      <c r="WJN89" s="5"/>
      <c r="WJP89" s="5"/>
      <c r="WJR89" s="5"/>
      <c r="WJT89" s="5"/>
      <c r="WJV89" s="5"/>
      <c r="WJX89" s="5"/>
      <c r="WJZ89" s="5"/>
      <c r="WKB89" s="5"/>
      <c r="WKD89" s="5"/>
      <c r="WKF89" s="5"/>
      <c r="WKH89" s="5"/>
      <c r="WKJ89" s="5"/>
      <c r="WKL89" s="5"/>
      <c r="WKN89" s="5"/>
      <c r="WKP89" s="5"/>
      <c r="WKR89" s="5"/>
      <c r="WKT89" s="5"/>
      <c r="WKV89" s="5"/>
      <c r="WKX89" s="5"/>
      <c r="WKZ89" s="5"/>
      <c r="WLB89" s="5"/>
      <c r="WLD89" s="5"/>
      <c r="WLF89" s="5"/>
      <c r="WLH89" s="5"/>
      <c r="WLJ89" s="5"/>
      <c r="WLL89" s="5"/>
      <c r="WLN89" s="5"/>
      <c r="WLP89" s="5"/>
      <c r="WLR89" s="5"/>
      <c r="WLT89" s="5"/>
      <c r="WLV89" s="5"/>
      <c r="WLX89" s="5"/>
      <c r="WLZ89" s="5"/>
      <c r="WMB89" s="5"/>
      <c r="WMD89" s="5"/>
      <c r="WMF89" s="5"/>
      <c r="WMH89" s="5"/>
      <c r="WMJ89" s="5"/>
      <c r="WML89" s="5"/>
      <c r="WMN89" s="5"/>
      <c r="WMP89" s="5"/>
      <c r="WMR89" s="5"/>
      <c r="WMT89" s="5"/>
      <c r="WMV89" s="5"/>
      <c r="WMX89" s="5"/>
      <c r="WMZ89" s="5"/>
      <c r="WNB89" s="5"/>
      <c r="WND89" s="5"/>
      <c r="WNF89" s="5"/>
      <c r="WNH89" s="5"/>
      <c r="WNJ89" s="5"/>
      <c r="WNL89" s="5"/>
      <c r="WNN89" s="5"/>
      <c r="WNP89" s="5"/>
      <c r="WNR89" s="5"/>
      <c r="WNT89" s="5"/>
      <c r="WNV89" s="5"/>
      <c r="WNX89" s="5"/>
      <c r="WNZ89" s="5"/>
      <c r="WOB89" s="5"/>
      <c r="WOD89" s="5"/>
      <c r="WOF89" s="5"/>
      <c r="WOH89" s="5"/>
      <c r="WOJ89" s="5"/>
      <c r="WOL89" s="5"/>
      <c r="WON89" s="5"/>
      <c r="WOP89" s="5"/>
      <c r="WOR89" s="5"/>
      <c r="WOT89" s="5"/>
      <c r="WOV89" s="5"/>
      <c r="WOX89" s="5"/>
      <c r="WOZ89" s="5"/>
      <c r="WPB89" s="5"/>
      <c r="WPD89" s="5"/>
      <c r="WPF89" s="5"/>
      <c r="WPH89" s="5"/>
      <c r="WPJ89" s="5"/>
      <c r="WPL89" s="5"/>
      <c r="WPN89" s="5"/>
      <c r="WPP89" s="5"/>
      <c r="WPR89" s="5"/>
      <c r="WPT89" s="5"/>
      <c r="WPV89" s="5"/>
      <c r="WPX89" s="5"/>
      <c r="WPZ89" s="5"/>
      <c r="WQB89" s="5"/>
      <c r="WQD89" s="5"/>
      <c r="WQF89" s="5"/>
      <c r="WQH89" s="5"/>
      <c r="WQJ89" s="5"/>
      <c r="WQL89" s="5"/>
      <c r="WQN89" s="5"/>
      <c r="WQP89" s="5"/>
      <c r="WQR89" s="5"/>
      <c r="WQT89" s="5"/>
      <c r="WQV89" s="5"/>
      <c r="WQX89" s="5"/>
      <c r="WQZ89" s="5"/>
      <c r="WRB89" s="5"/>
      <c r="WRD89" s="5"/>
      <c r="WRF89" s="5"/>
      <c r="WRH89" s="5"/>
      <c r="WRJ89" s="5"/>
      <c r="WRL89" s="5"/>
      <c r="WRN89" s="5"/>
      <c r="WRP89" s="5"/>
      <c r="WRR89" s="5"/>
      <c r="WRT89" s="5"/>
      <c r="WRV89" s="5"/>
      <c r="WRX89" s="5"/>
      <c r="WRZ89" s="5"/>
      <c r="WSB89" s="5"/>
      <c r="WSD89" s="5"/>
      <c r="WSF89" s="5"/>
      <c r="WSH89" s="5"/>
      <c r="WSJ89" s="5"/>
      <c r="WSL89" s="5"/>
      <c r="WSN89" s="5"/>
      <c r="WSP89" s="5"/>
      <c r="WSR89" s="5"/>
      <c r="WST89" s="5"/>
      <c r="WSV89" s="5"/>
      <c r="WSX89" s="5"/>
      <c r="WSZ89" s="5"/>
      <c r="WTB89" s="5"/>
      <c r="WTD89" s="5"/>
      <c r="WTF89" s="5"/>
      <c r="WTH89" s="5"/>
      <c r="WTJ89" s="5"/>
      <c r="WTL89" s="5"/>
      <c r="WTN89" s="5"/>
      <c r="WTP89" s="5"/>
      <c r="WTR89" s="5"/>
      <c r="WTT89" s="5"/>
      <c r="WTV89" s="5"/>
      <c r="WTX89" s="5"/>
      <c r="WTZ89" s="5"/>
      <c r="WUB89" s="5"/>
      <c r="WUD89" s="5"/>
      <c r="WUF89" s="5"/>
      <c r="WUH89" s="5"/>
      <c r="WUJ89" s="5"/>
      <c r="WUL89" s="5"/>
      <c r="WUN89" s="5"/>
      <c r="WUP89" s="5"/>
      <c r="WUR89" s="5"/>
      <c r="WUT89" s="5"/>
      <c r="WUV89" s="5"/>
      <c r="WUX89" s="5"/>
      <c r="WUZ89" s="5"/>
      <c r="WVB89" s="5"/>
      <c r="WVD89" s="5"/>
      <c r="WVF89" s="5"/>
      <c r="WVH89" s="5"/>
      <c r="WVJ89" s="5"/>
      <c r="WVL89" s="5"/>
      <c r="WVN89" s="5"/>
      <c r="WVP89" s="5"/>
      <c r="WVR89" s="5"/>
      <c r="WVT89" s="5"/>
      <c r="WVV89" s="5"/>
      <c r="WVX89" s="5"/>
      <c r="WVZ89" s="5"/>
      <c r="WWB89" s="5"/>
      <c r="WWD89" s="5"/>
      <c r="WWF89" s="5"/>
      <c r="WWH89" s="5"/>
      <c r="WWJ89" s="5"/>
      <c r="WWL89" s="5"/>
      <c r="WWN89" s="5"/>
      <c r="WWP89" s="5"/>
      <c r="WWR89" s="5"/>
      <c r="WWT89" s="5"/>
      <c r="WWV89" s="5"/>
      <c r="WWX89" s="5"/>
      <c r="WWZ89" s="5"/>
      <c r="WXB89" s="5"/>
      <c r="WXD89" s="5"/>
      <c r="WXF89" s="5"/>
      <c r="WXH89" s="5"/>
      <c r="WXJ89" s="5"/>
      <c r="WXL89" s="5"/>
      <c r="WXN89" s="5"/>
      <c r="WXP89" s="5"/>
      <c r="WXR89" s="5"/>
      <c r="WXT89" s="5"/>
      <c r="WXV89" s="5"/>
      <c r="WXX89" s="5"/>
      <c r="WXZ89" s="5"/>
      <c r="WYB89" s="5"/>
      <c r="WYD89" s="5"/>
      <c r="WYF89" s="5"/>
      <c r="WYH89" s="5"/>
      <c r="WYJ89" s="5"/>
      <c r="WYL89" s="5"/>
      <c r="WYN89" s="5"/>
      <c r="WYP89" s="5"/>
      <c r="WYR89" s="5"/>
      <c r="WYT89" s="5"/>
      <c r="WYV89" s="5"/>
      <c r="WYX89" s="5"/>
      <c r="WYZ89" s="5"/>
      <c r="WZB89" s="5"/>
      <c r="WZD89" s="5"/>
      <c r="WZF89" s="5"/>
      <c r="WZH89" s="5"/>
      <c r="WZJ89" s="5"/>
      <c r="WZL89" s="5"/>
      <c r="WZN89" s="5"/>
      <c r="WZP89" s="5"/>
      <c r="WZR89" s="5"/>
      <c r="WZT89" s="5"/>
      <c r="WZV89" s="5"/>
      <c r="WZX89" s="5"/>
      <c r="WZZ89" s="5"/>
      <c r="XAB89" s="5"/>
      <c r="XAD89" s="5"/>
      <c r="XAF89" s="5"/>
      <c r="XAH89" s="5"/>
      <c r="XAJ89" s="5"/>
      <c r="XAL89" s="5"/>
      <c r="XAN89" s="5"/>
      <c r="XAP89" s="5"/>
      <c r="XAR89" s="5"/>
      <c r="XAT89" s="5"/>
      <c r="XAV89" s="5"/>
      <c r="XAX89" s="5"/>
      <c r="XAZ89" s="5"/>
      <c r="XBB89" s="5"/>
      <c r="XBD89" s="5"/>
      <c r="XBF89" s="5"/>
      <c r="XBH89" s="5"/>
      <c r="XBJ89" s="5"/>
      <c r="XBL89" s="5"/>
      <c r="XBN89" s="5"/>
      <c r="XBP89" s="5"/>
      <c r="XBR89" s="5"/>
      <c r="XBT89" s="5"/>
      <c r="XBV89" s="5"/>
      <c r="XBX89" s="5"/>
      <c r="XBZ89" s="5"/>
      <c r="XCB89" s="5"/>
      <c r="XCD89" s="5"/>
      <c r="XCF89" s="5"/>
      <c r="XCH89" s="5"/>
      <c r="XCJ89" s="5"/>
      <c r="XCL89" s="5"/>
      <c r="XCN89" s="5"/>
      <c r="XCP89" s="5"/>
      <c r="XCR89" s="5"/>
      <c r="XCT89" s="5"/>
      <c r="XCV89" s="5"/>
      <c r="XCX89" s="5"/>
      <c r="XCZ89" s="5"/>
      <c r="XDB89" s="5"/>
      <c r="XDD89" s="5"/>
      <c r="XDF89" s="5"/>
      <c r="XDH89" s="5"/>
      <c r="XDJ89" s="5"/>
      <c r="XDL89" s="5"/>
      <c r="XDN89" s="5"/>
      <c r="XDP89" s="5"/>
      <c r="XDR89" s="5"/>
      <c r="XDT89" s="5"/>
      <c r="XDV89" s="5"/>
      <c r="XDX89" s="5"/>
      <c r="XDZ89" s="5"/>
      <c r="XEB89" s="5"/>
      <c r="XED89" s="5"/>
      <c r="XEF89" s="5"/>
      <c r="XEH89" s="5"/>
      <c r="XEJ89" s="5"/>
      <c r="XEL89" s="5"/>
      <c r="XEN89" s="5"/>
      <c r="XEP89" s="5"/>
      <c r="XER89" s="5"/>
      <c r="XET89" s="5"/>
      <c r="XEV89" s="5"/>
      <c r="XEX89" s="5"/>
      <c r="XEZ89" s="5"/>
      <c r="XFB89" s="5"/>
      <c r="XFD89" s="5"/>
    </row>
    <row r="90" spans="1:1024 1026:2048 2050:3072 3074:4096 4098:5120 5122:6144 6146:7168 7170:8192 8194:9216 9218:10240 10242:11264 11266:12288 12290:13312 13314:14336 14338:15360 15362:16384" ht="18.75" customHeight="1" x14ac:dyDescent="0.3">
      <c r="A90" s="5"/>
      <c r="B90" s="60" t="s">
        <v>76</v>
      </c>
      <c r="C90" s="5"/>
      <c r="D90" s="5"/>
      <c r="E90" s="5"/>
      <c r="F90" s="5"/>
      <c r="G90" s="5"/>
    </row>
    <row r="91" spans="1:1024 1026:2048 2050:3072 3074:4096 4098:5120 5122:6144 6146:7168 7170:8192 8194:9216 9218:10240 10242:11264 11266:12288 12290:13312 13314:14336 14338:15360 15362:16384" s="3" customFormat="1" ht="18.75" customHeight="1" x14ac:dyDescent="0.3">
      <c r="A91" s="58"/>
      <c r="B91" s="173" t="s">
        <v>77</v>
      </c>
      <c r="C91" s="173"/>
      <c r="D91" s="173"/>
      <c r="E91" s="173"/>
      <c r="F91" s="173"/>
      <c r="G91" s="173"/>
    </row>
    <row r="92" spans="1:1024 1026:2048 2050:3072 3074:4096 4098:5120 5122:6144 6146:7168 7170:8192 8194:9216 9218:10240 10242:11264 11266:12288 12290:13312 13314:14336 14338:15360 15362:16384" ht="18.75" customHeight="1" x14ac:dyDescent="0.3">
      <c r="B92" s="61" t="s">
        <v>78</v>
      </c>
    </row>
    <row r="93" spans="1:1024 1026:2048 2050:3072 3074:4096 4098:5120 5122:6144 6146:7168 7170:8192 8194:9216 9218:10240 10242:11264 11266:12288 12290:13312 13314:14336 14338:15360 15362:16384" ht="43.5" customHeight="1" x14ac:dyDescent="0.25">
      <c r="B93" s="174"/>
      <c r="C93" s="174"/>
      <c r="D93" s="174"/>
      <c r="E93" s="174"/>
    </row>
    <row r="94" spans="1:1024 1026:2048 2050:3072 3074:4096 4098:5120 5122:6144 6146:7168 7170:8192 8194:9216 9218:10240 10242:11264 11266:12288 12290:13312 13314:14336 14338:15360 15362:16384" ht="12" customHeight="1" x14ac:dyDescent="0.3">
      <c r="B94" s="61"/>
    </row>
    <row r="95" spans="1:1024 1026:2048 2050:3072 3074:4096 4098:5120 5122:6144 6146:7168 7170:8192 8194:9216 9218:10240 10242:11264 11266:12288 12290:13312 13314:14336 14338:15360 15362:16384" ht="58.5" customHeight="1" x14ac:dyDescent="0.3">
      <c r="A95" s="58"/>
      <c r="B95" s="175" t="s">
        <v>79</v>
      </c>
      <c r="C95" s="175"/>
      <c r="D95" s="175"/>
      <c r="E95" s="175"/>
      <c r="F95" s="175"/>
      <c r="G95" s="175"/>
    </row>
    <row r="96" spans="1:1024 1026:2048 2050:3072 3074:4096 4098:5120 5122:6144 6146:7168 7170:8192 8194:9216 9218:10240 10242:11264 11266:12288 12290:13312 13314:14336 14338:15360 15362:16384" ht="21.75" customHeight="1" x14ac:dyDescent="0.3">
      <c r="A96" s="5"/>
      <c r="B96" s="5"/>
      <c r="C96" s="5"/>
      <c r="D96" s="5"/>
      <c r="E96" s="5"/>
      <c r="F96" s="5"/>
      <c r="G96" s="5"/>
    </row>
    <row r="97" spans="1:7" ht="18.75" customHeight="1" x14ac:dyDescent="0.3">
      <c r="A97" s="5"/>
      <c r="B97" s="62" t="s">
        <v>80</v>
      </c>
      <c r="C97" s="2"/>
      <c r="D97" s="5"/>
      <c r="E97" s="5"/>
      <c r="F97" s="5"/>
      <c r="G97" s="5"/>
    </row>
    <row r="98" spans="1:7" ht="18.75" customHeight="1" x14ac:dyDescent="0.25">
      <c r="B98" s="62" t="s">
        <v>81</v>
      </c>
      <c r="C98" s="63"/>
      <c r="D98" s="64"/>
    </row>
    <row r="99" spans="1:7" ht="11.25" customHeight="1" x14ac:dyDescent="0.25">
      <c r="B99" s="65"/>
      <c r="C99" s="65"/>
      <c r="D99" s="64"/>
    </row>
    <row r="100" spans="1:7" ht="28.5" customHeight="1" x14ac:dyDescent="0.25">
      <c r="B100" s="66" t="s">
        <v>82</v>
      </c>
      <c r="C100" s="67"/>
      <c r="D100" s="64"/>
      <c r="E100" s="172"/>
      <c r="F100" s="172"/>
      <c r="G100" s="172"/>
    </row>
  </sheetData>
  <sheetProtection algorithmName="SHA-512" hashValue="Nc4Cf8EVyLBtuDX99S/RqNwp0JqwC/IO26fWo3YHEn5rtSKqNoRF9Sif+eyWw56ri40oSsGBM/d57b/aVypTUA==" saltValue="a9Rg5RKr0T8VYOal+Fq1Ng==" spinCount="100000" sheet="1" objects="1" scenarios="1"/>
  <mergeCells count="81">
    <mergeCell ref="B2:B3"/>
    <mergeCell ref="C2:G3"/>
    <mergeCell ref="B5:E6"/>
    <mergeCell ref="F5:G6"/>
    <mergeCell ref="B8:E8"/>
    <mergeCell ref="I8:L8"/>
    <mergeCell ref="C9:E9"/>
    <mergeCell ref="G9:G13"/>
    <mergeCell ref="C10:E10"/>
    <mergeCell ref="C11:E11"/>
    <mergeCell ref="C12:E12"/>
    <mergeCell ref="C13:E13"/>
    <mergeCell ref="B15:E15"/>
    <mergeCell ref="C16:E16"/>
    <mergeCell ref="C17:E17"/>
    <mergeCell ref="C18:E18"/>
    <mergeCell ref="C19:E19"/>
    <mergeCell ref="B21:E21"/>
    <mergeCell ref="C22:E22"/>
    <mergeCell ref="C23:E23"/>
    <mergeCell ref="C24:E24"/>
    <mergeCell ref="C25:E25"/>
    <mergeCell ref="B27:B32"/>
    <mergeCell ref="C27:E27"/>
    <mergeCell ref="F27:G27"/>
    <mergeCell ref="C28:E28"/>
    <mergeCell ref="F28:G28"/>
    <mergeCell ref="C29:E29"/>
    <mergeCell ref="F29:G29"/>
    <mergeCell ref="C30:E30"/>
    <mergeCell ref="F30:G30"/>
    <mergeCell ref="C31:E31"/>
    <mergeCell ref="F31:G31"/>
    <mergeCell ref="C32:E32"/>
    <mergeCell ref="F32:G32"/>
    <mergeCell ref="B38:G38"/>
    <mergeCell ref="B40:E40"/>
    <mergeCell ref="C41:E41"/>
    <mergeCell ref="C42:E42"/>
    <mergeCell ref="C43:E43"/>
    <mergeCell ref="C44:E44"/>
    <mergeCell ref="F44:H44"/>
    <mergeCell ref="C45:E45"/>
    <mergeCell ref="C46:E46"/>
    <mergeCell ref="C47:E47"/>
    <mergeCell ref="C48:E48"/>
    <mergeCell ref="C49:E49"/>
    <mergeCell ref="C50:E50"/>
    <mergeCell ref="C51:E51"/>
    <mergeCell ref="C53:E53"/>
    <mergeCell ref="B55:F55"/>
    <mergeCell ref="B58:C58"/>
    <mergeCell ref="B59:C59"/>
    <mergeCell ref="B60:C60"/>
    <mergeCell ref="B61:C61"/>
    <mergeCell ref="B62:C62"/>
    <mergeCell ref="B63:C63"/>
    <mergeCell ref="B64:C64"/>
    <mergeCell ref="B65:C65"/>
    <mergeCell ref="E65:F65"/>
    <mergeCell ref="B66:E66"/>
    <mergeCell ref="B68:E68"/>
    <mergeCell ref="B72:G72"/>
    <mergeCell ref="B73:G73"/>
    <mergeCell ref="B74:G74"/>
    <mergeCell ref="B75:G75"/>
    <mergeCell ref="B76:G76"/>
    <mergeCell ref="B77:G77"/>
    <mergeCell ref="B78:E78"/>
    <mergeCell ref="B79:E79"/>
    <mergeCell ref="B80:G80"/>
    <mergeCell ref="B82:G82"/>
    <mergeCell ref="B84:G84"/>
    <mergeCell ref="B85:G85"/>
    <mergeCell ref="B86:G86"/>
    <mergeCell ref="E100:G100"/>
    <mergeCell ref="B87:G87"/>
    <mergeCell ref="B88:G88"/>
    <mergeCell ref="B91:G91"/>
    <mergeCell ref="B93:E93"/>
    <mergeCell ref="B95:G95"/>
  </mergeCells>
  <conditionalFormatting sqref="F69">
    <cfRule type="cellIs" dxfId="0" priority="2" operator="equal">
      <formula>"Contributo &lt; 5.000€"</formula>
    </cfRule>
  </conditionalFormatting>
  <dataValidations count="11">
    <dataValidation operator="greaterThan" showInputMessage="1" showErrorMessage="1" sqref="C22:C26 C46" xr:uid="{00000000-0002-0000-0000-000000000000}">
      <formula1>0</formula1>
      <formula2>0</formula2>
    </dataValidation>
    <dataValidation type="textLength" operator="lessThanOrEqual" allowBlank="1" showInputMessage="1" showErrorMessage="1" error="MAX 2500 caratteri (spazi vuoti inclusi)" sqref="B93" xr:uid="{00000000-0002-0000-0000-000001000000}">
      <formula1>2500</formula1>
      <formula2>0</formula2>
    </dataValidation>
    <dataValidation type="textLength" operator="lessThanOrEqual" allowBlank="1" showInputMessage="1" showErrorMessage="1" error="MAX 2500 caratteri (spazi vuoti inclusi)" sqref="C45:E45" xr:uid="{00000000-0002-0000-0000-000002000000}">
      <formula1>1000</formula1>
      <formula2>0</formula2>
    </dataValidation>
    <dataValidation type="decimal" showInputMessage="1" showErrorMessage="1" error="inserire un valore da 1 a 80%_x000a_" promptTitle="Percentuale Contributo richiesta" prompt="Inserire la percentuale richiesta (art. 7 Bando) con il tetto massimo del 80% (art. 3)" sqref="C47:E47" xr:uid="{00000000-0002-0000-0000-000003000000}">
      <formula1>0.01</formula1>
      <formula2>0.8</formula2>
    </dataValidation>
    <dataValidation type="list" allowBlank="1" showErrorMessage="1" sqref="C9:E9" xr:uid="{00000000-0002-0000-0000-000004000000}">
      <formula1>Tipologia_Richiedente_List</formula1>
      <formula2>0</formula2>
    </dataValidation>
    <dataValidation type="list" allowBlank="1" showErrorMessage="1" sqref="C10:E10" xr:uid="{00000000-0002-0000-0000-000005000000}">
      <formula1>Elenco_Dinamico_Riuso</formula1>
      <formula2>0</formula2>
    </dataValidation>
    <dataValidation type="list" allowBlank="1" showErrorMessage="1" sqref="C27:E32" xr:uid="{00000000-0002-0000-0000-000006000000}">
      <formula1>Elenco_Comuni_Riuso</formula1>
      <formula2>0</formula2>
    </dataValidation>
    <dataValidation type="list" allowBlank="1" showErrorMessage="1" sqref="C42:E42" xr:uid="{00000000-0002-0000-0000-000007000000}">
      <formula1>Tipologia_Progetto_List</formula1>
      <formula2>0</formula2>
    </dataValidation>
    <dataValidation type="list" allowBlank="1" showErrorMessage="1" sqref="C49:E49" xr:uid="{00000000-0002-0000-0000-000008000000}">
      <formula1>Ubicazione_List</formula1>
      <formula2>0</formula2>
    </dataValidation>
    <dataValidation type="list" allowBlank="1" showErrorMessage="1" sqref="J10:J24 C50:E50" xr:uid="{00000000-0002-0000-0000-000009000000}">
      <formula1>SiNo_List</formula1>
      <formula2>0</formula2>
    </dataValidation>
    <dataValidation type="list" allowBlank="1" showErrorMessage="1" sqref="C51:E51" xr:uid="{00000000-0002-0000-0000-00000A000000}">
      <formula1>BeniUsati_List</formula1>
      <formula2>0</formula2>
    </dataValidation>
  </dataValidations>
  <printOptions horizontalCentered="1"/>
  <pageMargins left="0.25" right="0.25" top="0.4" bottom="0.4" header="0.511811023622047" footer="0.511811023622047"/>
  <pageSetup paperSize="9" orientation="portrait" horizontalDpi="300" verticalDpi="300"/>
  <rowBreaks count="1" manualBreakCount="1">
    <brk id="51" max="16383" man="1"/>
  </rowBreaks>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E32"/>
  <sheetViews>
    <sheetView zoomScale="150" zoomScaleNormal="150" workbookViewId="0">
      <selection activeCell="C7" sqref="C7"/>
    </sheetView>
  </sheetViews>
  <sheetFormatPr defaultColWidth="8.85546875" defaultRowHeight="11.25" x14ac:dyDescent="0.2"/>
  <cols>
    <col min="1" max="1" width="8.85546875" style="68"/>
    <col min="2" max="2" width="54.7109375" style="68" customWidth="1"/>
    <col min="3" max="3" width="14.140625" style="68" customWidth="1"/>
    <col min="4" max="4" width="79.28515625" style="69" customWidth="1"/>
    <col min="5" max="5" width="22.42578125" style="68" customWidth="1"/>
    <col min="6" max="16384" width="8.85546875" style="68"/>
  </cols>
  <sheetData>
    <row r="2" spans="2:5" ht="45" customHeight="1" x14ac:dyDescent="0.2">
      <c r="B2" s="199"/>
      <c r="C2" s="200" t="s">
        <v>83</v>
      </c>
      <c r="D2" s="200"/>
    </row>
    <row r="3" spans="2:5" ht="36" customHeight="1" x14ac:dyDescent="0.2">
      <c r="B3" s="199"/>
      <c r="C3" s="200"/>
      <c r="D3" s="200"/>
    </row>
    <row r="4" spans="2:5" ht="11.25" customHeight="1" x14ac:dyDescent="0.2"/>
    <row r="5" spans="2:5" ht="11.25" customHeight="1" x14ac:dyDescent="0.2"/>
    <row r="6" spans="2:5" ht="11.25" customHeight="1" x14ac:dyDescent="0.2">
      <c r="B6" s="70" t="s">
        <v>84</v>
      </c>
    </row>
    <row r="7" spans="2:5" ht="11.25" customHeight="1" x14ac:dyDescent="0.2">
      <c r="B7" s="71" t="s">
        <v>85</v>
      </c>
      <c r="C7" s="72" t="s">
        <v>27</v>
      </c>
    </row>
    <row r="8" spans="2:5" ht="11.25" customHeight="1" x14ac:dyDescent="0.2">
      <c r="B8" s="73" t="s">
        <v>86</v>
      </c>
      <c r="C8" s="74"/>
      <c r="D8" s="75"/>
    </row>
    <row r="9" spans="2:5" ht="11.25" customHeight="1" x14ac:dyDescent="0.2">
      <c r="B9" s="73" t="s">
        <v>87</v>
      </c>
      <c r="C9" s="76"/>
      <c r="D9" s="77"/>
    </row>
    <row r="10" spans="2:5" ht="11.25" customHeight="1" x14ac:dyDescent="0.2">
      <c r="B10" s="73" t="s">
        <v>88</v>
      </c>
      <c r="C10" s="76"/>
      <c r="D10" s="78"/>
    </row>
    <row r="11" spans="2:5" ht="11.25" customHeight="1" x14ac:dyDescent="0.2">
      <c r="B11" s="73" t="s">
        <v>89</v>
      </c>
      <c r="C11" s="76"/>
      <c r="D11" s="78"/>
    </row>
    <row r="12" spans="2:5" ht="37.5" customHeight="1" x14ac:dyDescent="0.2">
      <c r="B12" s="79" t="s">
        <v>90</v>
      </c>
      <c r="C12" s="80"/>
      <c r="D12" s="77"/>
    </row>
    <row r="13" spans="2:5" ht="11.25" customHeight="1" x14ac:dyDescent="0.2"/>
    <row r="14" spans="2:5" ht="51" customHeight="1" x14ac:dyDescent="0.2">
      <c r="B14" s="203" t="s">
        <v>91</v>
      </c>
      <c r="C14" s="203"/>
      <c r="D14" s="203"/>
    </row>
    <row r="15" spans="2:5" ht="19.5" customHeight="1" x14ac:dyDescent="0.2">
      <c r="B15" s="81" t="s">
        <v>92</v>
      </c>
      <c r="C15" s="81" t="s">
        <v>93</v>
      </c>
      <c r="D15" s="81" t="s">
        <v>94</v>
      </c>
      <c r="E15" s="82" t="s">
        <v>95</v>
      </c>
    </row>
    <row r="16" spans="2:5" ht="11.25" customHeight="1" x14ac:dyDescent="0.2">
      <c r="B16" s="83"/>
      <c r="C16" s="84"/>
      <c r="D16" s="85"/>
      <c r="E16" s="86" t="str">
        <f t="shared" ref="E16:E28" si="0">IF(AND(C16&lt;&gt;"", D16=""), "✗ Manca la tipologia", "")</f>
        <v/>
      </c>
    </row>
    <row r="17" spans="2:5" ht="11.25" customHeight="1" x14ac:dyDescent="0.2">
      <c r="B17" s="83"/>
      <c r="C17" s="84"/>
      <c r="D17" s="85"/>
      <c r="E17" s="86" t="str">
        <f t="shared" si="0"/>
        <v/>
      </c>
    </row>
    <row r="18" spans="2:5" ht="11.25" customHeight="1" x14ac:dyDescent="0.2">
      <c r="B18" s="83"/>
      <c r="C18" s="84"/>
      <c r="D18" s="85"/>
      <c r="E18" s="86" t="str">
        <f t="shared" si="0"/>
        <v/>
      </c>
    </row>
    <row r="19" spans="2:5" ht="11.25" customHeight="1" x14ac:dyDescent="0.2">
      <c r="B19" s="83"/>
      <c r="C19" s="84"/>
      <c r="D19" s="85"/>
      <c r="E19" s="86" t="str">
        <f t="shared" si="0"/>
        <v/>
      </c>
    </row>
    <row r="20" spans="2:5" ht="11.25" customHeight="1" x14ac:dyDescent="0.2">
      <c r="B20" s="83"/>
      <c r="C20" s="84"/>
      <c r="D20" s="85"/>
      <c r="E20" s="86" t="str">
        <f t="shared" si="0"/>
        <v/>
      </c>
    </row>
    <row r="21" spans="2:5" ht="11.25" customHeight="1" x14ac:dyDescent="0.2">
      <c r="B21" s="83"/>
      <c r="C21" s="84"/>
      <c r="D21" s="85"/>
      <c r="E21" s="86" t="str">
        <f t="shared" si="0"/>
        <v/>
      </c>
    </row>
    <row r="22" spans="2:5" ht="11.25" customHeight="1" x14ac:dyDescent="0.2">
      <c r="B22" s="83"/>
      <c r="C22" s="84"/>
      <c r="D22" s="85"/>
      <c r="E22" s="86" t="str">
        <f t="shared" si="0"/>
        <v/>
      </c>
    </row>
    <row r="23" spans="2:5" ht="11.25" customHeight="1" x14ac:dyDescent="0.2">
      <c r="B23" s="83"/>
      <c r="C23" s="84"/>
      <c r="D23" s="85"/>
      <c r="E23" s="86" t="str">
        <f t="shared" si="0"/>
        <v/>
      </c>
    </row>
    <row r="24" spans="2:5" ht="11.25" customHeight="1" x14ac:dyDescent="0.2">
      <c r="B24" s="83"/>
      <c r="C24" s="84"/>
      <c r="D24" s="85"/>
      <c r="E24" s="86" t="str">
        <f t="shared" si="0"/>
        <v/>
      </c>
    </row>
    <row r="25" spans="2:5" ht="11.25" customHeight="1" x14ac:dyDescent="0.2">
      <c r="B25" s="83"/>
      <c r="C25" s="84"/>
      <c r="D25" s="85"/>
      <c r="E25" s="86" t="str">
        <f t="shared" si="0"/>
        <v/>
      </c>
    </row>
    <row r="26" spans="2:5" ht="11.25" customHeight="1" x14ac:dyDescent="0.2">
      <c r="B26" s="83"/>
      <c r="C26" s="84"/>
      <c r="D26" s="85"/>
      <c r="E26" s="86" t="str">
        <f t="shared" si="0"/>
        <v/>
      </c>
    </row>
    <row r="27" spans="2:5" ht="11.25" customHeight="1" x14ac:dyDescent="0.2">
      <c r="B27" s="83"/>
      <c r="C27" s="84"/>
      <c r="D27" s="85"/>
      <c r="E27" s="86" t="str">
        <f t="shared" si="0"/>
        <v/>
      </c>
    </row>
    <row r="28" spans="2:5" ht="11.25" customHeight="1" x14ac:dyDescent="0.2">
      <c r="B28" s="83"/>
      <c r="C28" s="84"/>
      <c r="D28" s="85"/>
      <c r="E28" s="86" t="str">
        <f t="shared" si="0"/>
        <v/>
      </c>
    </row>
    <row r="29" spans="2:5" ht="11.25" customHeight="1" x14ac:dyDescent="0.2"/>
    <row r="30" spans="2:5" ht="11.25" customHeight="1" x14ac:dyDescent="0.2">
      <c r="B30" s="87" t="s">
        <v>96</v>
      </c>
    </row>
    <row r="32" spans="2:5" ht="11.25" customHeight="1" x14ac:dyDescent="0.2"/>
  </sheetData>
  <sheetProtection algorithmName="SHA-512" hashValue="OsnHE+AOqrV5lNadAZ4HOJy1/VpCFrtcqiFPQvJtkMGD66oSeJshoCTQakijQC9Zli5KiulO+E5kj7PZ3UX3jw==" saltValue="CAfVRcYlfIbfE9NHZ+hLwA==" spinCount="100000" sheet="1" objects="1" scenarios="1"/>
  <mergeCells count="3">
    <mergeCell ref="B2:B3"/>
    <mergeCell ref="C2:D3"/>
    <mergeCell ref="B14:D14"/>
  </mergeCells>
  <dataValidations count="2">
    <dataValidation type="decimal" operator="greaterThan" allowBlank="1" showInputMessage="1" showErrorMessage="1" sqref="C16:C28" xr:uid="{00000000-0002-0000-0100-000000000000}">
      <formula1>0</formula1>
      <formula2>0</formula2>
    </dataValidation>
    <dataValidation type="list" allowBlank="1" showErrorMessage="1" sqref="D16:D28" xr:uid="{00000000-0002-0000-0100-000001000000}">
      <formula1>TipologiaCosto_List</formula1>
      <formula2>0</formula2>
    </dataValidation>
  </dataValidations>
  <pageMargins left="0.7" right="0.7" top="0.75" bottom="0.75" header="0.511811023622047" footer="0.511811023622047"/>
  <pageSetup paperSize="9" orientation="landscape" horizontalDpi="300" verticalDpi="30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I801"/>
  <sheetViews>
    <sheetView topLeftCell="A9" zoomScale="115" zoomScaleNormal="115" workbookViewId="0">
      <selection activeCell="C48" sqref="C48"/>
    </sheetView>
  </sheetViews>
  <sheetFormatPr defaultColWidth="9.140625" defaultRowHeight="15" x14ac:dyDescent="0.25"/>
  <cols>
    <col min="1" max="1" width="6.28515625" style="88" customWidth="1"/>
    <col min="2" max="2" width="90" style="89" customWidth="1"/>
    <col min="3" max="3" width="15" style="90" customWidth="1"/>
    <col min="4" max="4" width="19.42578125" style="91" customWidth="1"/>
    <col min="5" max="5" width="6" style="91" customWidth="1"/>
    <col min="6" max="477" width="9.140625" style="92"/>
    <col min="478" max="16384" width="9.140625" style="93"/>
  </cols>
  <sheetData>
    <row r="1" spans="1:477" ht="15" customHeight="1" x14ac:dyDescent="0.25">
      <c r="D1" s="92"/>
      <c r="E1" s="92"/>
    </row>
    <row r="2" spans="1:477" s="95" customFormat="1" ht="15" customHeight="1" x14ac:dyDescent="0.25">
      <c r="A2" s="88"/>
      <c r="B2" s="94" t="s">
        <v>97</v>
      </c>
      <c r="C2" s="90"/>
      <c r="E2" s="96"/>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c r="CP2" s="92"/>
      <c r="CQ2" s="92"/>
      <c r="CR2" s="92"/>
      <c r="CS2" s="92"/>
      <c r="CT2" s="92"/>
      <c r="CU2" s="92"/>
      <c r="CV2" s="92"/>
      <c r="CW2" s="92"/>
      <c r="CX2" s="92"/>
      <c r="CY2" s="92"/>
      <c r="CZ2" s="92"/>
      <c r="DA2" s="92"/>
      <c r="DB2" s="92"/>
      <c r="DC2" s="92"/>
      <c r="DD2" s="92"/>
      <c r="DE2" s="92"/>
      <c r="DF2" s="92"/>
      <c r="DG2" s="92"/>
      <c r="DH2" s="92"/>
      <c r="DI2" s="92"/>
      <c r="DJ2" s="92"/>
      <c r="DK2" s="92"/>
      <c r="DL2" s="92"/>
      <c r="DM2" s="92"/>
      <c r="DN2" s="92"/>
      <c r="DO2" s="92"/>
      <c r="DP2" s="92"/>
      <c r="DQ2" s="92"/>
      <c r="DR2" s="92"/>
      <c r="DS2" s="92"/>
      <c r="DT2" s="92"/>
      <c r="DU2" s="92"/>
      <c r="DV2" s="92"/>
      <c r="DW2" s="92"/>
      <c r="DX2" s="92"/>
      <c r="DY2" s="92"/>
      <c r="DZ2" s="92"/>
      <c r="EA2" s="92"/>
      <c r="EB2" s="92"/>
      <c r="EC2" s="92"/>
      <c r="ED2" s="92"/>
      <c r="EE2" s="92"/>
      <c r="EF2" s="92"/>
      <c r="EG2" s="92"/>
      <c r="EH2" s="92"/>
      <c r="EI2" s="92"/>
      <c r="EJ2" s="92"/>
      <c r="EK2" s="92"/>
      <c r="EL2" s="92"/>
      <c r="EM2" s="92"/>
      <c r="EN2" s="92"/>
      <c r="EO2" s="92"/>
      <c r="EP2" s="92"/>
      <c r="EQ2" s="92"/>
      <c r="ER2" s="92"/>
      <c r="ES2" s="92"/>
      <c r="ET2" s="92"/>
      <c r="EU2" s="92"/>
      <c r="EV2" s="92"/>
      <c r="EW2" s="92"/>
      <c r="EX2" s="92"/>
      <c r="EY2" s="92"/>
      <c r="EZ2" s="92"/>
      <c r="FA2" s="92"/>
      <c r="FB2" s="92"/>
      <c r="FC2" s="92"/>
      <c r="FD2" s="92"/>
      <c r="FE2" s="92"/>
      <c r="FF2" s="92"/>
      <c r="FG2" s="92"/>
      <c r="FH2" s="92"/>
      <c r="FI2" s="92"/>
      <c r="FJ2" s="92"/>
      <c r="FK2" s="92"/>
      <c r="FL2" s="92"/>
      <c r="FM2" s="92"/>
      <c r="FN2" s="92"/>
      <c r="FO2" s="92"/>
      <c r="FP2" s="92"/>
      <c r="FQ2" s="92"/>
      <c r="FR2" s="92"/>
      <c r="FS2" s="92"/>
      <c r="FT2" s="92"/>
      <c r="FU2" s="92"/>
      <c r="FV2" s="92"/>
      <c r="FW2" s="92"/>
      <c r="FX2" s="92"/>
      <c r="FY2" s="92"/>
      <c r="FZ2" s="92"/>
      <c r="GA2" s="92"/>
      <c r="GB2" s="92"/>
      <c r="GC2" s="92"/>
      <c r="GD2" s="92"/>
      <c r="GE2" s="92"/>
      <c r="GF2" s="92"/>
      <c r="GG2" s="92"/>
      <c r="GH2" s="92"/>
      <c r="GI2" s="92"/>
      <c r="GJ2" s="92"/>
      <c r="GK2" s="92"/>
      <c r="GL2" s="92"/>
      <c r="GM2" s="92"/>
      <c r="GN2" s="92"/>
      <c r="GO2" s="92"/>
      <c r="GP2" s="92"/>
      <c r="GQ2" s="92"/>
      <c r="GR2" s="92"/>
      <c r="GS2" s="92"/>
      <c r="GT2" s="92"/>
      <c r="GU2" s="92"/>
      <c r="GV2" s="92"/>
      <c r="GW2" s="92"/>
      <c r="GX2" s="92"/>
      <c r="GY2" s="92"/>
      <c r="GZ2" s="92"/>
      <c r="HA2" s="92"/>
      <c r="HB2" s="92"/>
      <c r="HC2" s="92"/>
      <c r="HD2" s="92"/>
      <c r="HE2" s="92"/>
      <c r="HF2" s="92"/>
      <c r="HG2" s="92"/>
      <c r="HH2" s="92"/>
      <c r="HI2" s="92"/>
      <c r="HJ2" s="92"/>
      <c r="HK2" s="92"/>
      <c r="HL2" s="92"/>
      <c r="HM2" s="92"/>
      <c r="HN2" s="92"/>
      <c r="HO2" s="92"/>
      <c r="HP2" s="92"/>
      <c r="HQ2" s="92"/>
      <c r="HR2" s="92"/>
      <c r="HS2" s="92"/>
      <c r="HT2" s="92"/>
      <c r="HU2" s="92"/>
      <c r="HV2" s="92"/>
      <c r="HW2" s="92"/>
      <c r="HX2" s="92"/>
      <c r="HY2" s="92"/>
      <c r="HZ2" s="92"/>
      <c r="IA2" s="92"/>
      <c r="IB2" s="92"/>
      <c r="IC2" s="92"/>
      <c r="ID2" s="92"/>
      <c r="IE2" s="92"/>
      <c r="IF2" s="92"/>
      <c r="IG2" s="92"/>
      <c r="IH2" s="92"/>
      <c r="II2" s="92"/>
      <c r="IJ2" s="92"/>
      <c r="IK2" s="92"/>
      <c r="IL2" s="92"/>
      <c r="IM2" s="92"/>
      <c r="IN2" s="92"/>
      <c r="IO2" s="92"/>
      <c r="IP2" s="92"/>
      <c r="IQ2" s="92"/>
      <c r="IR2" s="92"/>
      <c r="IS2" s="92"/>
      <c r="IT2" s="92"/>
      <c r="IU2" s="92"/>
      <c r="IV2" s="92"/>
      <c r="IW2" s="92"/>
      <c r="IX2" s="92"/>
      <c r="IY2" s="92"/>
      <c r="IZ2" s="92"/>
      <c r="JA2" s="92"/>
      <c r="JB2" s="92"/>
      <c r="JC2" s="92"/>
      <c r="JD2" s="92"/>
      <c r="JE2" s="92"/>
      <c r="JF2" s="92"/>
      <c r="JG2" s="92"/>
      <c r="JH2" s="92"/>
      <c r="JI2" s="92"/>
      <c r="JJ2" s="92"/>
      <c r="JK2" s="92"/>
      <c r="JL2" s="92"/>
      <c r="JM2" s="92"/>
      <c r="JN2" s="92"/>
      <c r="JO2" s="92"/>
      <c r="JP2" s="92"/>
      <c r="JQ2" s="92"/>
      <c r="JR2" s="92"/>
      <c r="JS2" s="92"/>
      <c r="JT2" s="92"/>
      <c r="JU2" s="92"/>
      <c r="JV2" s="92"/>
      <c r="JW2" s="92"/>
      <c r="JX2" s="92"/>
      <c r="JY2" s="92"/>
      <c r="JZ2" s="92"/>
      <c r="KA2" s="92"/>
      <c r="KB2" s="92"/>
      <c r="KC2" s="92"/>
      <c r="KD2" s="92"/>
      <c r="KE2" s="92"/>
      <c r="KF2" s="92"/>
      <c r="KG2" s="92"/>
      <c r="KH2" s="92"/>
      <c r="KI2" s="92"/>
      <c r="KJ2" s="92"/>
      <c r="KK2" s="92"/>
      <c r="KL2" s="92"/>
      <c r="KM2" s="92"/>
      <c r="KN2" s="92"/>
      <c r="KO2" s="92"/>
      <c r="KP2" s="92"/>
      <c r="KQ2" s="92"/>
      <c r="KR2" s="92"/>
      <c r="KS2" s="92"/>
      <c r="KT2" s="92"/>
      <c r="KU2" s="92"/>
      <c r="KV2" s="92"/>
      <c r="KW2" s="92"/>
      <c r="KX2" s="92"/>
      <c r="KY2" s="92"/>
      <c r="KZ2" s="92"/>
      <c r="LA2" s="92"/>
      <c r="LB2" s="92"/>
      <c r="LC2" s="92"/>
      <c r="LD2" s="92"/>
      <c r="LE2" s="92"/>
      <c r="LF2" s="92"/>
      <c r="LG2" s="92"/>
      <c r="LH2" s="92"/>
      <c r="LI2" s="92"/>
      <c r="LJ2" s="92"/>
      <c r="LK2" s="92"/>
      <c r="LL2" s="92"/>
      <c r="LM2" s="92"/>
      <c r="LN2" s="92"/>
      <c r="LO2" s="92"/>
      <c r="LP2" s="92"/>
      <c r="LQ2" s="92"/>
      <c r="LR2" s="92"/>
      <c r="LS2" s="92"/>
      <c r="LT2" s="92"/>
      <c r="LU2" s="92"/>
      <c r="LV2" s="92"/>
      <c r="LW2" s="92"/>
      <c r="LX2" s="92"/>
      <c r="LY2" s="92"/>
      <c r="LZ2" s="92"/>
      <c r="MA2" s="92"/>
      <c r="MB2" s="92"/>
      <c r="MC2" s="92"/>
      <c r="MD2" s="92"/>
      <c r="ME2" s="92"/>
      <c r="MF2" s="92"/>
      <c r="MG2" s="92"/>
      <c r="MH2" s="92"/>
      <c r="MI2" s="92"/>
      <c r="MJ2" s="92"/>
      <c r="MK2" s="92"/>
      <c r="ML2" s="92"/>
      <c r="MM2" s="92"/>
      <c r="MN2" s="92"/>
      <c r="MO2" s="92"/>
      <c r="MP2" s="92"/>
      <c r="MQ2" s="92"/>
      <c r="MR2" s="92"/>
      <c r="MS2" s="92"/>
      <c r="MT2" s="92"/>
      <c r="MU2" s="92"/>
      <c r="MV2" s="92"/>
      <c r="MW2" s="92"/>
      <c r="MX2" s="92"/>
      <c r="MY2" s="92"/>
      <c r="MZ2" s="92"/>
      <c r="NA2" s="92"/>
      <c r="NB2" s="92"/>
      <c r="NC2" s="92"/>
      <c r="ND2" s="92"/>
      <c r="NE2" s="92"/>
      <c r="NF2" s="92"/>
      <c r="NG2" s="92"/>
      <c r="NH2" s="92"/>
      <c r="NI2" s="92"/>
      <c r="NJ2" s="92"/>
      <c r="NK2" s="92"/>
      <c r="NL2" s="92"/>
      <c r="NM2" s="92"/>
      <c r="NN2" s="92"/>
      <c r="NO2" s="92"/>
      <c r="NP2" s="92"/>
      <c r="NQ2" s="92"/>
      <c r="NR2" s="92"/>
      <c r="NS2" s="92"/>
      <c r="NT2" s="92"/>
      <c r="NU2" s="92"/>
      <c r="NV2" s="92"/>
      <c r="NW2" s="92"/>
      <c r="NX2" s="92"/>
      <c r="NY2" s="92"/>
      <c r="NZ2" s="92"/>
      <c r="OA2" s="92"/>
      <c r="OB2" s="92"/>
      <c r="OC2" s="92"/>
      <c r="OD2" s="92"/>
      <c r="OE2" s="92"/>
      <c r="OF2" s="92"/>
      <c r="OG2" s="92"/>
      <c r="OH2" s="92"/>
      <c r="OI2" s="92"/>
      <c r="OJ2" s="92"/>
      <c r="OK2" s="92"/>
      <c r="OL2" s="92"/>
      <c r="OM2" s="92"/>
      <c r="ON2" s="92"/>
      <c r="OO2" s="92"/>
      <c r="OP2" s="92"/>
      <c r="OQ2" s="92"/>
      <c r="OR2" s="92"/>
      <c r="OS2" s="92"/>
      <c r="OT2" s="92"/>
      <c r="OU2" s="92"/>
      <c r="OV2" s="92"/>
      <c r="OW2" s="92"/>
      <c r="OX2" s="92"/>
      <c r="OY2" s="92"/>
      <c r="OZ2" s="92"/>
      <c r="PA2" s="92"/>
      <c r="PB2" s="92"/>
      <c r="PC2" s="92"/>
      <c r="PD2" s="92"/>
      <c r="PE2" s="92"/>
      <c r="PF2" s="92"/>
      <c r="PG2" s="92"/>
      <c r="PH2" s="92"/>
      <c r="PI2" s="92"/>
      <c r="PJ2" s="92"/>
      <c r="PK2" s="92"/>
      <c r="PL2" s="92"/>
      <c r="PM2" s="92"/>
      <c r="PN2" s="92"/>
      <c r="PO2" s="92"/>
      <c r="PP2" s="92"/>
      <c r="PQ2" s="92"/>
      <c r="PR2" s="92"/>
      <c r="PS2" s="92"/>
      <c r="PT2" s="92"/>
      <c r="PU2" s="92"/>
      <c r="PV2" s="92"/>
      <c r="PW2" s="92"/>
      <c r="PX2" s="92"/>
      <c r="PY2" s="92"/>
      <c r="PZ2" s="92"/>
      <c r="QA2" s="92"/>
      <c r="QB2" s="92"/>
      <c r="QC2" s="92"/>
      <c r="QD2" s="92"/>
      <c r="QE2" s="92"/>
      <c r="QF2" s="92"/>
      <c r="QG2" s="92"/>
      <c r="QH2" s="92"/>
      <c r="QI2" s="92"/>
      <c r="QJ2" s="92"/>
      <c r="QK2" s="92"/>
      <c r="QL2" s="92"/>
      <c r="QM2" s="92"/>
      <c r="QN2" s="92"/>
      <c r="QO2" s="92"/>
      <c r="QP2" s="92"/>
      <c r="QQ2" s="92"/>
      <c r="QR2" s="92"/>
      <c r="QS2" s="92"/>
      <c r="QT2" s="92"/>
      <c r="QU2" s="92"/>
      <c r="QV2" s="92"/>
      <c r="QW2" s="92"/>
      <c r="QX2" s="92"/>
      <c r="QY2" s="92"/>
      <c r="QZ2" s="92"/>
      <c r="RA2" s="92"/>
      <c r="RB2" s="92"/>
      <c r="RC2" s="92"/>
      <c r="RD2" s="92"/>
      <c r="RE2" s="92"/>
      <c r="RF2" s="92"/>
      <c r="RG2" s="92"/>
      <c r="RH2" s="92"/>
      <c r="RI2" s="92"/>
    </row>
    <row r="3" spans="1:477" s="95" customFormat="1" ht="15" customHeight="1" x14ac:dyDescent="0.25">
      <c r="A3" s="88"/>
      <c r="B3" s="8" t="s">
        <v>98</v>
      </c>
      <c r="C3" s="90"/>
      <c r="E3" s="96"/>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c r="CP3" s="92"/>
      <c r="CQ3" s="92"/>
      <c r="CR3" s="92"/>
      <c r="CS3" s="92"/>
      <c r="CT3" s="92"/>
      <c r="CU3" s="92"/>
      <c r="CV3" s="92"/>
      <c r="CW3" s="92"/>
      <c r="CX3" s="92"/>
      <c r="CY3" s="92"/>
      <c r="CZ3" s="92"/>
      <c r="DA3" s="92"/>
      <c r="DB3" s="92"/>
      <c r="DC3" s="92"/>
      <c r="DD3" s="92"/>
      <c r="DE3" s="92"/>
      <c r="DF3" s="92"/>
      <c r="DG3" s="92"/>
      <c r="DH3" s="92"/>
      <c r="DI3" s="92"/>
      <c r="DJ3" s="92"/>
      <c r="DK3" s="92"/>
      <c r="DL3" s="92"/>
      <c r="DM3" s="92"/>
      <c r="DN3" s="92"/>
      <c r="DO3" s="92"/>
      <c r="DP3" s="92"/>
      <c r="DQ3" s="92"/>
      <c r="DR3" s="92"/>
      <c r="DS3" s="92"/>
      <c r="DT3" s="92"/>
      <c r="DU3" s="92"/>
      <c r="DV3" s="92"/>
      <c r="DW3" s="92"/>
      <c r="DX3" s="92"/>
      <c r="DY3" s="92"/>
      <c r="DZ3" s="92"/>
      <c r="EA3" s="92"/>
      <c r="EB3" s="92"/>
      <c r="EC3" s="92"/>
      <c r="ED3" s="92"/>
      <c r="EE3" s="92"/>
      <c r="EF3" s="92"/>
      <c r="EG3" s="92"/>
      <c r="EH3" s="92"/>
      <c r="EI3" s="92"/>
      <c r="EJ3" s="92"/>
      <c r="EK3" s="92"/>
      <c r="EL3" s="92"/>
      <c r="EM3" s="92"/>
      <c r="EN3" s="92"/>
      <c r="EO3" s="92"/>
      <c r="EP3" s="92"/>
      <c r="EQ3" s="92"/>
      <c r="ER3" s="92"/>
      <c r="ES3" s="92"/>
      <c r="ET3" s="92"/>
      <c r="EU3" s="92"/>
      <c r="EV3" s="92"/>
      <c r="EW3" s="92"/>
      <c r="EX3" s="92"/>
      <c r="EY3" s="92"/>
      <c r="EZ3" s="92"/>
      <c r="FA3" s="92"/>
      <c r="FB3" s="92"/>
      <c r="FC3" s="92"/>
      <c r="FD3" s="92"/>
      <c r="FE3" s="92"/>
      <c r="FF3" s="92"/>
      <c r="FG3" s="92"/>
      <c r="FH3" s="92"/>
      <c r="FI3" s="92"/>
      <c r="FJ3" s="92"/>
      <c r="FK3" s="92"/>
      <c r="FL3" s="92"/>
      <c r="FM3" s="92"/>
      <c r="FN3" s="92"/>
      <c r="FO3" s="92"/>
      <c r="FP3" s="92"/>
      <c r="FQ3" s="92"/>
      <c r="FR3" s="92"/>
      <c r="FS3" s="92"/>
      <c r="FT3" s="92"/>
      <c r="FU3" s="92"/>
      <c r="FV3" s="92"/>
      <c r="FW3" s="92"/>
      <c r="FX3" s="92"/>
      <c r="FY3" s="92"/>
      <c r="FZ3" s="92"/>
      <c r="GA3" s="92"/>
      <c r="GB3" s="92"/>
      <c r="GC3" s="92"/>
      <c r="GD3" s="92"/>
      <c r="GE3" s="92"/>
      <c r="GF3" s="92"/>
      <c r="GG3" s="92"/>
      <c r="GH3" s="92"/>
      <c r="GI3" s="92"/>
      <c r="GJ3" s="92"/>
      <c r="GK3" s="92"/>
      <c r="GL3" s="92"/>
      <c r="GM3" s="92"/>
      <c r="GN3" s="92"/>
      <c r="GO3" s="92"/>
      <c r="GP3" s="92"/>
      <c r="GQ3" s="92"/>
      <c r="GR3" s="92"/>
      <c r="GS3" s="92"/>
      <c r="GT3" s="92"/>
      <c r="GU3" s="92"/>
      <c r="GV3" s="92"/>
      <c r="GW3" s="92"/>
      <c r="GX3" s="92"/>
      <c r="GY3" s="92"/>
      <c r="GZ3" s="92"/>
      <c r="HA3" s="92"/>
      <c r="HB3" s="92"/>
      <c r="HC3" s="92"/>
      <c r="HD3" s="92"/>
      <c r="HE3" s="92"/>
      <c r="HF3" s="92"/>
      <c r="HG3" s="92"/>
      <c r="HH3" s="92"/>
      <c r="HI3" s="92"/>
      <c r="HJ3" s="92"/>
      <c r="HK3" s="92"/>
      <c r="HL3" s="92"/>
      <c r="HM3" s="92"/>
      <c r="HN3" s="92"/>
      <c r="HO3" s="92"/>
      <c r="HP3" s="92"/>
      <c r="HQ3" s="92"/>
      <c r="HR3" s="92"/>
      <c r="HS3" s="92"/>
      <c r="HT3" s="92"/>
      <c r="HU3" s="92"/>
      <c r="HV3" s="92"/>
      <c r="HW3" s="92"/>
      <c r="HX3" s="92"/>
      <c r="HY3" s="92"/>
      <c r="HZ3" s="92"/>
      <c r="IA3" s="92"/>
      <c r="IB3" s="92"/>
      <c r="IC3" s="92"/>
      <c r="ID3" s="92"/>
      <c r="IE3" s="92"/>
      <c r="IF3" s="92"/>
      <c r="IG3" s="92"/>
      <c r="IH3" s="92"/>
      <c r="II3" s="92"/>
      <c r="IJ3" s="92"/>
      <c r="IK3" s="92"/>
      <c r="IL3" s="92"/>
      <c r="IM3" s="92"/>
      <c r="IN3" s="92"/>
      <c r="IO3" s="92"/>
      <c r="IP3" s="92"/>
      <c r="IQ3" s="92"/>
      <c r="IR3" s="92"/>
      <c r="IS3" s="92"/>
      <c r="IT3" s="92"/>
      <c r="IU3" s="92"/>
      <c r="IV3" s="92"/>
      <c r="IW3" s="92"/>
      <c r="IX3" s="92"/>
      <c r="IY3" s="92"/>
      <c r="IZ3" s="92"/>
      <c r="JA3" s="92"/>
      <c r="JB3" s="92"/>
      <c r="JC3" s="92"/>
      <c r="JD3" s="92"/>
      <c r="JE3" s="92"/>
      <c r="JF3" s="92"/>
      <c r="JG3" s="92"/>
      <c r="JH3" s="92"/>
      <c r="JI3" s="92"/>
      <c r="JJ3" s="92"/>
      <c r="JK3" s="92"/>
      <c r="JL3" s="92"/>
      <c r="JM3" s="92"/>
      <c r="JN3" s="92"/>
      <c r="JO3" s="92"/>
      <c r="JP3" s="92"/>
      <c r="JQ3" s="92"/>
      <c r="JR3" s="92"/>
      <c r="JS3" s="92"/>
      <c r="JT3" s="92"/>
      <c r="JU3" s="92"/>
      <c r="JV3" s="92"/>
      <c r="JW3" s="92"/>
      <c r="JX3" s="92"/>
      <c r="JY3" s="92"/>
      <c r="JZ3" s="92"/>
      <c r="KA3" s="92"/>
      <c r="KB3" s="92"/>
      <c r="KC3" s="92"/>
      <c r="KD3" s="92"/>
      <c r="KE3" s="92"/>
      <c r="KF3" s="92"/>
      <c r="KG3" s="92"/>
      <c r="KH3" s="92"/>
      <c r="KI3" s="92"/>
      <c r="KJ3" s="92"/>
      <c r="KK3" s="92"/>
      <c r="KL3" s="92"/>
      <c r="KM3" s="92"/>
      <c r="KN3" s="92"/>
      <c r="KO3" s="92"/>
      <c r="KP3" s="92"/>
      <c r="KQ3" s="92"/>
      <c r="KR3" s="92"/>
      <c r="KS3" s="92"/>
      <c r="KT3" s="92"/>
      <c r="KU3" s="92"/>
      <c r="KV3" s="92"/>
      <c r="KW3" s="92"/>
      <c r="KX3" s="92"/>
      <c r="KY3" s="92"/>
      <c r="KZ3" s="92"/>
      <c r="LA3" s="92"/>
      <c r="LB3" s="92"/>
      <c r="LC3" s="92"/>
      <c r="LD3" s="92"/>
      <c r="LE3" s="92"/>
      <c r="LF3" s="92"/>
      <c r="LG3" s="92"/>
      <c r="LH3" s="92"/>
      <c r="LI3" s="92"/>
      <c r="LJ3" s="92"/>
      <c r="LK3" s="92"/>
      <c r="LL3" s="92"/>
      <c r="LM3" s="92"/>
      <c r="LN3" s="92"/>
      <c r="LO3" s="92"/>
      <c r="LP3" s="92"/>
      <c r="LQ3" s="92"/>
      <c r="LR3" s="92"/>
      <c r="LS3" s="92"/>
      <c r="LT3" s="92"/>
      <c r="LU3" s="92"/>
      <c r="LV3" s="92"/>
      <c r="LW3" s="92"/>
      <c r="LX3" s="92"/>
      <c r="LY3" s="92"/>
      <c r="LZ3" s="92"/>
      <c r="MA3" s="92"/>
      <c r="MB3" s="92"/>
      <c r="MC3" s="92"/>
      <c r="MD3" s="92"/>
      <c r="ME3" s="92"/>
      <c r="MF3" s="92"/>
      <c r="MG3" s="92"/>
      <c r="MH3" s="92"/>
      <c r="MI3" s="92"/>
      <c r="MJ3" s="92"/>
      <c r="MK3" s="92"/>
      <c r="ML3" s="92"/>
      <c r="MM3" s="92"/>
      <c r="MN3" s="92"/>
      <c r="MO3" s="92"/>
      <c r="MP3" s="92"/>
      <c r="MQ3" s="92"/>
      <c r="MR3" s="92"/>
      <c r="MS3" s="92"/>
      <c r="MT3" s="92"/>
      <c r="MU3" s="92"/>
      <c r="MV3" s="92"/>
      <c r="MW3" s="92"/>
      <c r="MX3" s="92"/>
      <c r="MY3" s="92"/>
      <c r="MZ3" s="92"/>
      <c r="NA3" s="92"/>
      <c r="NB3" s="92"/>
      <c r="NC3" s="92"/>
      <c r="ND3" s="92"/>
      <c r="NE3" s="92"/>
      <c r="NF3" s="92"/>
      <c r="NG3" s="92"/>
      <c r="NH3" s="92"/>
      <c r="NI3" s="92"/>
      <c r="NJ3" s="92"/>
      <c r="NK3" s="92"/>
      <c r="NL3" s="92"/>
      <c r="NM3" s="92"/>
      <c r="NN3" s="92"/>
      <c r="NO3" s="92"/>
      <c r="NP3" s="92"/>
      <c r="NQ3" s="92"/>
      <c r="NR3" s="92"/>
      <c r="NS3" s="92"/>
      <c r="NT3" s="92"/>
      <c r="NU3" s="92"/>
      <c r="NV3" s="92"/>
      <c r="NW3" s="92"/>
      <c r="NX3" s="92"/>
      <c r="NY3" s="92"/>
      <c r="NZ3" s="92"/>
      <c r="OA3" s="92"/>
      <c r="OB3" s="92"/>
      <c r="OC3" s="92"/>
      <c r="OD3" s="92"/>
      <c r="OE3" s="92"/>
      <c r="OF3" s="92"/>
      <c r="OG3" s="92"/>
      <c r="OH3" s="92"/>
      <c r="OI3" s="92"/>
      <c r="OJ3" s="92"/>
      <c r="OK3" s="92"/>
      <c r="OL3" s="92"/>
      <c r="OM3" s="92"/>
      <c r="ON3" s="92"/>
      <c r="OO3" s="92"/>
      <c r="OP3" s="92"/>
      <c r="OQ3" s="92"/>
      <c r="OR3" s="92"/>
      <c r="OS3" s="92"/>
      <c r="OT3" s="92"/>
      <c r="OU3" s="92"/>
      <c r="OV3" s="92"/>
      <c r="OW3" s="92"/>
      <c r="OX3" s="92"/>
      <c r="OY3" s="92"/>
      <c r="OZ3" s="92"/>
      <c r="PA3" s="92"/>
      <c r="PB3" s="92"/>
      <c r="PC3" s="92"/>
      <c r="PD3" s="92"/>
      <c r="PE3" s="92"/>
      <c r="PF3" s="92"/>
      <c r="PG3" s="92"/>
      <c r="PH3" s="92"/>
      <c r="PI3" s="92"/>
      <c r="PJ3" s="92"/>
      <c r="PK3" s="92"/>
      <c r="PL3" s="92"/>
      <c r="PM3" s="92"/>
      <c r="PN3" s="92"/>
      <c r="PO3" s="92"/>
      <c r="PP3" s="92"/>
      <c r="PQ3" s="92"/>
      <c r="PR3" s="92"/>
      <c r="PS3" s="92"/>
      <c r="PT3" s="92"/>
      <c r="PU3" s="92"/>
      <c r="PV3" s="92"/>
      <c r="PW3" s="92"/>
      <c r="PX3" s="92"/>
      <c r="PY3" s="92"/>
      <c r="PZ3" s="92"/>
      <c r="QA3" s="92"/>
      <c r="QB3" s="92"/>
      <c r="QC3" s="92"/>
      <c r="QD3" s="92"/>
      <c r="QE3" s="92"/>
      <c r="QF3" s="92"/>
      <c r="QG3" s="92"/>
      <c r="QH3" s="92"/>
      <c r="QI3" s="92"/>
      <c r="QJ3" s="92"/>
      <c r="QK3" s="92"/>
      <c r="QL3" s="92"/>
      <c r="QM3" s="92"/>
      <c r="QN3" s="92"/>
      <c r="QO3" s="92"/>
      <c r="QP3" s="92"/>
      <c r="QQ3" s="92"/>
      <c r="QR3" s="92"/>
      <c r="QS3" s="92"/>
      <c r="QT3" s="92"/>
      <c r="QU3" s="92"/>
      <c r="QV3" s="92"/>
      <c r="QW3" s="92"/>
      <c r="QX3" s="92"/>
      <c r="QY3" s="92"/>
      <c r="QZ3" s="92"/>
      <c r="RA3" s="92"/>
      <c r="RB3" s="92"/>
      <c r="RC3" s="92"/>
      <c r="RD3" s="92"/>
      <c r="RE3" s="92"/>
      <c r="RF3" s="92"/>
      <c r="RG3" s="92"/>
      <c r="RH3" s="92"/>
      <c r="RI3" s="92"/>
    </row>
    <row r="4" spans="1:477" s="95" customFormat="1" ht="15" customHeight="1" x14ac:dyDescent="0.25">
      <c r="A4" s="88"/>
      <c r="B4" s="8" t="s">
        <v>99</v>
      </c>
      <c r="C4" s="90"/>
      <c r="E4" s="96"/>
      <c r="F4" s="92"/>
      <c r="G4" s="92"/>
      <c r="H4" s="92"/>
      <c r="I4" s="92"/>
      <c r="J4" s="92"/>
      <c r="K4" s="92"/>
      <c r="L4" s="92"/>
      <c r="M4" s="92"/>
      <c r="N4" s="92"/>
      <c r="O4" s="92"/>
      <c r="P4" s="92"/>
      <c r="Q4" s="92"/>
      <c r="R4" s="92"/>
      <c r="S4" s="92"/>
      <c r="T4" s="92"/>
      <c r="U4" s="92"/>
      <c r="V4" s="92"/>
      <c r="W4" s="92"/>
      <c r="X4" s="92"/>
      <c r="Y4" s="92"/>
      <c r="Z4" s="92"/>
      <c r="AA4" s="92"/>
      <c r="AB4" s="92"/>
      <c r="AC4" s="92"/>
      <c r="AD4" s="92"/>
      <c r="AE4" s="92"/>
      <c r="AF4" s="92"/>
      <c r="AG4" s="92"/>
      <c r="AH4" s="92"/>
      <c r="AI4" s="92"/>
      <c r="AJ4" s="92"/>
      <c r="AK4" s="92"/>
      <c r="AL4" s="92"/>
      <c r="AM4" s="92"/>
      <c r="AN4" s="92"/>
      <c r="AO4" s="92"/>
      <c r="AP4" s="92"/>
      <c r="AQ4" s="92"/>
      <c r="AR4" s="92"/>
      <c r="AS4" s="92"/>
      <c r="AT4" s="92"/>
      <c r="AU4" s="92"/>
      <c r="AV4" s="92"/>
      <c r="AW4" s="92"/>
      <c r="AX4" s="92"/>
      <c r="AY4" s="92"/>
      <c r="AZ4" s="92"/>
      <c r="BA4" s="92"/>
      <c r="BB4" s="92"/>
      <c r="BC4" s="92"/>
      <c r="BD4" s="92"/>
      <c r="BE4" s="92"/>
      <c r="BF4" s="92"/>
      <c r="BG4" s="92"/>
      <c r="BH4" s="92"/>
      <c r="BI4" s="92"/>
      <c r="BJ4" s="92"/>
      <c r="BK4" s="92"/>
      <c r="BL4" s="92"/>
      <c r="BM4" s="92"/>
      <c r="BN4" s="92"/>
      <c r="BO4" s="92"/>
      <c r="BP4" s="92"/>
      <c r="BQ4" s="92"/>
      <c r="BR4" s="92"/>
      <c r="BS4" s="92"/>
      <c r="BT4" s="92"/>
      <c r="BU4" s="92"/>
      <c r="BV4" s="92"/>
      <c r="BW4" s="92"/>
      <c r="BX4" s="92"/>
      <c r="BY4" s="92"/>
      <c r="BZ4" s="92"/>
      <c r="CA4" s="92"/>
      <c r="CB4" s="92"/>
      <c r="CC4" s="92"/>
      <c r="CD4" s="92"/>
      <c r="CE4" s="92"/>
      <c r="CF4" s="92"/>
      <c r="CG4" s="92"/>
      <c r="CH4" s="92"/>
      <c r="CI4" s="92"/>
      <c r="CJ4" s="92"/>
      <c r="CK4" s="92"/>
      <c r="CL4" s="92"/>
      <c r="CM4" s="92"/>
      <c r="CN4" s="92"/>
      <c r="CO4" s="92"/>
      <c r="CP4" s="92"/>
      <c r="CQ4" s="92"/>
      <c r="CR4" s="92"/>
      <c r="CS4" s="92"/>
      <c r="CT4" s="92"/>
      <c r="CU4" s="92"/>
      <c r="CV4" s="92"/>
      <c r="CW4" s="92"/>
      <c r="CX4" s="92"/>
      <c r="CY4" s="92"/>
      <c r="CZ4" s="92"/>
      <c r="DA4" s="92"/>
      <c r="DB4" s="92"/>
      <c r="DC4" s="92"/>
      <c r="DD4" s="92"/>
      <c r="DE4" s="92"/>
      <c r="DF4" s="92"/>
      <c r="DG4" s="92"/>
      <c r="DH4" s="92"/>
      <c r="DI4" s="92"/>
      <c r="DJ4" s="92"/>
      <c r="DK4" s="92"/>
      <c r="DL4" s="92"/>
      <c r="DM4" s="92"/>
      <c r="DN4" s="92"/>
      <c r="DO4" s="92"/>
      <c r="DP4" s="92"/>
      <c r="DQ4" s="92"/>
      <c r="DR4" s="92"/>
      <c r="DS4" s="92"/>
      <c r="DT4" s="92"/>
      <c r="DU4" s="92"/>
      <c r="DV4" s="92"/>
      <c r="DW4" s="92"/>
      <c r="DX4" s="92"/>
      <c r="DY4" s="92"/>
      <c r="DZ4" s="92"/>
      <c r="EA4" s="92"/>
      <c r="EB4" s="92"/>
      <c r="EC4" s="92"/>
      <c r="ED4" s="92"/>
      <c r="EE4" s="92"/>
      <c r="EF4" s="92"/>
      <c r="EG4" s="92"/>
      <c r="EH4" s="92"/>
      <c r="EI4" s="92"/>
      <c r="EJ4" s="92"/>
      <c r="EK4" s="92"/>
      <c r="EL4" s="92"/>
      <c r="EM4" s="92"/>
      <c r="EN4" s="92"/>
      <c r="EO4" s="92"/>
      <c r="EP4" s="92"/>
      <c r="EQ4" s="92"/>
      <c r="ER4" s="92"/>
      <c r="ES4" s="92"/>
      <c r="ET4" s="92"/>
      <c r="EU4" s="92"/>
      <c r="EV4" s="92"/>
      <c r="EW4" s="92"/>
      <c r="EX4" s="92"/>
      <c r="EY4" s="92"/>
      <c r="EZ4" s="92"/>
      <c r="FA4" s="92"/>
      <c r="FB4" s="92"/>
      <c r="FC4" s="92"/>
      <c r="FD4" s="92"/>
      <c r="FE4" s="92"/>
      <c r="FF4" s="92"/>
      <c r="FG4" s="92"/>
      <c r="FH4" s="92"/>
      <c r="FI4" s="92"/>
      <c r="FJ4" s="92"/>
      <c r="FK4" s="92"/>
      <c r="FL4" s="92"/>
      <c r="FM4" s="92"/>
      <c r="FN4" s="92"/>
      <c r="FO4" s="92"/>
      <c r="FP4" s="92"/>
      <c r="FQ4" s="92"/>
      <c r="FR4" s="92"/>
      <c r="FS4" s="92"/>
      <c r="FT4" s="92"/>
      <c r="FU4" s="92"/>
      <c r="FV4" s="92"/>
      <c r="FW4" s="92"/>
      <c r="FX4" s="92"/>
      <c r="FY4" s="92"/>
      <c r="FZ4" s="92"/>
      <c r="GA4" s="92"/>
      <c r="GB4" s="92"/>
      <c r="GC4" s="92"/>
      <c r="GD4" s="92"/>
      <c r="GE4" s="92"/>
      <c r="GF4" s="92"/>
      <c r="GG4" s="92"/>
      <c r="GH4" s="92"/>
      <c r="GI4" s="92"/>
      <c r="GJ4" s="92"/>
      <c r="GK4" s="92"/>
      <c r="GL4" s="92"/>
      <c r="GM4" s="92"/>
      <c r="GN4" s="92"/>
      <c r="GO4" s="92"/>
      <c r="GP4" s="92"/>
      <c r="GQ4" s="92"/>
      <c r="GR4" s="92"/>
      <c r="GS4" s="92"/>
      <c r="GT4" s="92"/>
      <c r="GU4" s="92"/>
      <c r="GV4" s="92"/>
      <c r="GW4" s="92"/>
      <c r="GX4" s="92"/>
      <c r="GY4" s="92"/>
      <c r="GZ4" s="92"/>
      <c r="HA4" s="92"/>
      <c r="HB4" s="92"/>
      <c r="HC4" s="92"/>
      <c r="HD4" s="92"/>
      <c r="HE4" s="92"/>
      <c r="HF4" s="92"/>
      <c r="HG4" s="92"/>
      <c r="HH4" s="92"/>
      <c r="HI4" s="92"/>
      <c r="HJ4" s="92"/>
      <c r="HK4" s="92"/>
      <c r="HL4" s="92"/>
      <c r="HM4" s="92"/>
      <c r="HN4" s="92"/>
      <c r="HO4" s="92"/>
      <c r="HP4" s="92"/>
      <c r="HQ4" s="92"/>
      <c r="HR4" s="92"/>
      <c r="HS4" s="92"/>
      <c r="HT4" s="92"/>
      <c r="HU4" s="92"/>
      <c r="HV4" s="92"/>
      <c r="HW4" s="92"/>
      <c r="HX4" s="92"/>
      <c r="HY4" s="92"/>
      <c r="HZ4" s="92"/>
      <c r="IA4" s="92"/>
      <c r="IB4" s="92"/>
      <c r="IC4" s="92"/>
      <c r="ID4" s="92"/>
      <c r="IE4" s="92"/>
      <c r="IF4" s="92"/>
      <c r="IG4" s="92"/>
      <c r="IH4" s="92"/>
      <c r="II4" s="92"/>
      <c r="IJ4" s="92"/>
      <c r="IK4" s="92"/>
      <c r="IL4" s="92"/>
      <c r="IM4" s="92"/>
      <c r="IN4" s="92"/>
      <c r="IO4" s="92"/>
      <c r="IP4" s="92"/>
      <c r="IQ4" s="92"/>
      <c r="IR4" s="92"/>
      <c r="IS4" s="92"/>
      <c r="IT4" s="92"/>
      <c r="IU4" s="92"/>
      <c r="IV4" s="92"/>
      <c r="IW4" s="92"/>
      <c r="IX4" s="92"/>
      <c r="IY4" s="92"/>
      <c r="IZ4" s="92"/>
      <c r="JA4" s="92"/>
      <c r="JB4" s="92"/>
      <c r="JC4" s="92"/>
      <c r="JD4" s="92"/>
      <c r="JE4" s="92"/>
      <c r="JF4" s="92"/>
      <c r="JG4" s="92"/>
      <c r="JH4" s="92"/>
      <c r="JI4" s="92"/>
      <c r="JJ4" s="92"/>
      <c r="JK4" s="92"/>
      <c r="JL4" s="92"/>
      <c r="JM4" s="92"/>
      <c r="JN4" s="92"/>
      <c r="JO4" s="92"/>
      <c r="JP4" s="92"/>
      <c r="JQ4" s="92"/>
      <c r="JR4" s="92"/>
      <c r="JS4" s="92"/>
      <c r="JT4" s="92"/>
      <c r="JU4" s="92"/>
      <c r="JV4" s="92"/>
      <c r="JW4" s="92"/>
      <c r="JX4" s="92"/>
      <c r="JY4" s="92"/>
      <c r="JZ4" s="92"/>
      <c r="KA4" s="92"/>
      <c r="KB4" s="92"/>
      <c r="KC4" s="92"/>
      <c r="KD4" s="92"/>
      <c r="KE4" s="92"/>
      <c r="KF4" s="92"/>
      <c r="KG4" s="92"/>
      <c r="KH4" s="92"/>
      <c r="KI4" s="92"/>
      <c r="KJ4" s="92"/>
      <c r="KK4" s="92"/>
      <c r="KL4" s="92"/>
      <c r="KM4" s="92"/>
      <c r="KN4" s="92"/>
      <c r="KO4" s="92"/>
      <c r="KP4" s="92"/>
      <c r="KQ4" s="92"/>
      <c r="KR4" s="92"/>
      <c r="KS4" s="92"/>
      <c r="KT4" s="92"/>
      <c r="KU4" s="92"/>
      <c r="KV4" s="92"/>
      <c r="KW4" s="92"/>
      <c r="KX4" s="92"/>
      <c r="KY4" s="92"/>
      <c r="KZ4" s="92"/>
      <c r="LA4" s="92"/>
      <c r="LB4" s="92"/>
      <c r="LC4" s="92"/>
      <c r="LD4" s="92"/>
      <c r="LE4" s="92"/>
      <c r="LF4" s="92"/>
      <c r="LG4" s="92"/>
      <c r="LH4" s="92"/>
      <c r="LI4" s="92"/>
      <c r="LJ4" s="92"/>
      <c r="LK4" s="92"/>
      <c r="LL4" s="92"/>
      <c r="LM4" s="92"/>
      <c r="LN4" s="92"/>
      <c r="LO4" s="92"/>
      <c r="LP4" s="92"/>
      <c r="LQ4" s="92"/>
      <c r="LR4" s="92"/>
      <c r="LS4" s="92"/>
      <c r="LT4" s="92"/>
      <c r="LU4" s="92"/>
      <c r="LV4" s="92"/>
      <c r="LW4" s="92"/>
      <c r="LX4" s="92"/>
      <c r="LY4" s="92"/>
      <c r="LZ4" s="92"/>
      <c r="MA4" s="92"/>
      <c r="MB4" s="92"/>
      <c r="MC4" s="92"/>
      <c r="MD4" s="92"/>
      <c r="ME4" s="92"/>
      <c r="MF4" s="92"/>
      <c r="MG4" s="92"/>
      <c r="MH4" s="92"/>
      <c r="MI4" s="92"/>
      <c r="MJ4" s="92"/>
      <c r="MK4" s="92"/>
      <c r="ML4" s="92"/>
      <c r="MM4" s="92"/>
      <c r="MN4" s="92"/>
      <c r="MO4" s="92"/>
      <c r="MP4" s="92"/>
      <c r="MQ4" s="92"/>
      <c r="MR4" s="92"/>
      <c r="MS4" s="92"/>
      <c r="MT4" s="92"/>
      <c r="MU4" s="92"/>
      <c r="MV4" s="92"/>
      <c r="MW4" s="92"/>
      <c r="MX4" s="92"/>
      <c r="MY4" s="92"/>
      <c r="MZ4" s="92"/>
      <c r="NA4" s="92"/>
      <c r="NB4" s="92"/>
      <c r="NC4" s="92"/>
      <c r="ND4" s="92"/>
      <c r="NE4" s="92"/>
      <c r="NF4" s="92"/>
      <c r="NG4" s="92"/>
      <c r="NH4" s="92"/>
      <c r="NI4" s="92"/>
      <c r="NJ4" s="92"/>
      <c r="NK4" s="92"/>
      <c r="NL4" s="92"/>
      <c r="NM4" s="92"/>
      <c r="NN4" s="92"/>
      <c r="NO4" s="92"/>
      <c r="NP4" s="92"/>
      <c r="NQ4" s="92"/>
      <c r="NR4" s="92"/>
      <c r="NS4" s="92"/>
      <c r="NT4" s="92"/>
      <c r="NU4" s="92"/>
      <c r="NV4" s="92"/>
      <c r="NW4" s="92"/>
      <c r="NX4" s="92"/>
      <c r="NY4" s="92"/>
      <c r="NZ4" s="92"/>
      <c r="OA4" s="92"/>
      <c r="OB4" s="92"/>
      <c r="OC4" s="92"/>
      <c r="OD4" s="92"/>
      <c r="OE4" s="92"/>
      <c r="OF4" s="92"/>
      <c r="OG4" s="92"/>
      <c r="OH4" s="92"/>
      <c r="OI4" s="92"/>
      <c r="OJ4" s="92"/>
      <c r="OK4" s="92"/>
      <c r="OL4" s="92"/>
      <c r="OM4" s="92"/>
      <c r="ON4" s="92"/>
      <c r="OO4" s="92"/>
      <c r="OP4" s="92"/>
      <c r="OQ4" s="92"/>
      <c r="OR4" s="92"/>
      <c r="OS4" s="92"/>
      <c r="OT4" s="92"/>
      <c r="OU4" s="92"/>
      <c r="OV4" s="92"/>
      <c r="OW4" s="92"/>
      <c r="OX4" s="92"/>
      <c r="OY4" s="92"/>
      <c r="OZ4" s="92"/>
      <c r="PA4" s="92"/>
      <c r="PB4" s="92"/>
      <c r="PC4" s="92"/>
      <c r="PD4" s="92"/>
      <c r="PE4" s="92"/>
      <c r="PF4" s="92"/>
      <c r="PG4" s="92"/>
      <c r="PH4" s="92"/>
      <c r="PI4" s="92"/>
      <c r="PJ4" s="92"/>
      <c r="PK4" s="92"/>
      <c r="PL4" s="92"/>
      <c r="PM4" s="92"/>
      <c r="PN4" s="92"/>
      <c r="PO4" s="92"/>
      <c r="PP4" s="92"/>
      <c r="PQ4" s="92"/>
      <c r="PR4" s="92"/>
      <c r="PS4" s="92"/>
      <c r="PT4" s="92"/>
      <c r="PU4" s="92"/>
      <c r="PV4" s="92"/>
      <c r="PW4" s="92"/>
      <c r="PX4" s="92"/>
      <c r="PY4" s="92"/>
      <c r="PZ4" s="92"/>
      <c r="QA4" s="92"/>
      <c r="QB4" s="92"/>
      <c r="QC4" s="92"/>
      <c r="QD4" s="92"/>
      <c r="QE4" s="92"/>
      <c r="QF4" s="92"/>
      <c r="QG4" s="92"/>
      <c r="QH4" s="92"/>
      <c r="QI4" s="92"/>
      <c r="QJ4" s="92"/>
      <c r="QK4" s="92"/>
      <c r="QL4" s="92"/>
      <c r="QM4" s="92"/>
      <c r="QN4" s="92"/>
      <c r="QO4" s="92"/>
      <c r="QP4" s="92"/>
      <c r="QQ4" s="92"/>
      <c r="QR4" s="92"/>
      <c r="QS4" s="92"/>
      <c r="QT4" s="92"/>
      <c r="QU4" s="92"/>
      <c r="QV4" s="92"/>
      <c r="QW4" s="92"/>
      <c r="QX4" s="92"/>
      <c r="QY4" s="92"/>
      <c r="QZ4" s="92"/>
      <c r="RA4" s="92"/>
      <c r="RB4" s="92"/>
      <c r="RC4" s="92"/>
      <c r="RD4" s="92"/>
      <c r="RE4" s="92"/>
      <c r="RF4" s="92"/>
      <c r="RG4" s="92"/>
      <c r="RH4" s="92"/>
      <c r="RI4" s="92"/>
    </row>
    <row r="5" spans="1:477" s="95" customFormat="1" ht="30" customHeight="1" x14ac:dyDescent="0.25">
      <c r="A5" s="88"/>
      <c r="B5" s="8" t="s">
        <v>100</v>
      </c>
      <c r="C5" s="90"/>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D5" s="92"/>
      <c r="BE5" s="92"/>
      <c r="BF5" s="92"/>
      <c r="BG5" s="92"/>
      <c r="BH5" s="92"/>
      <c r="BI5" s="92"/>
      <c r="BJ5" s="92"/>
      <c r="BK5" s="92"/>
      <c r="BL5" s="92"/>
      <c r="BM5" s="92"/>
      <c r="BN5" s="92"/>
      <c r="BO5" s="92"/>
      <c r="BP5" s="92"/>
      <c r="BQ5" s="92"/>
      <c r="BR5" s="92"/>
      <c r="BS5" s="92"/>
      <c r="BT5" s="92"/>
      <c r="BU5" s="92"/>
      <c r="BV5" s="92"/>
      <c r="BW5" s="92"/>
      <c r="BX5" s="92"/>
      <c r="BY5" s="92"/>
      <c r="BZ5" s="92"/>
      <c r="CA5" s="92"/>
      <c r="CB5" s="92"/>
      <c r="CC5" s="92"/>
      <c r="CD5" s="92"/>
      <c r="CE5" s="92"/>
      <c r="CF5" s="92"/>
      <c r="CG5" s="92"/>
      <c r="CH5" s="92"/>
      <c r="CI5" s="92"/>
      <c r="CJ5" s="92"/>
      <c r="CK5" s="92"/>
      <c r="CL5" s="92"/>
      <c r="CM5" s="92"/>
      <c r="CN5" s="92"/>
      <c r="CO5" s="92"/>
      <c r="CP5" s="92"/>
      <c r="CQ5" s="92"/>
      <c r="CR5" s="92"/>
      <c r="CS5" s="92"/>
      <c r="CT5" s="92"/>
      <c r="CU5" s="92"/>
      <c r="CV5" s="92"/>
      <c r="CW5" s="92"/>
      <c r="CX5" s="92"/>
      <c r="CY5" s="92"/>
      <c r="CZ5" s="92"/>
      <c r="DA5" s="92"/>
      <c r="DB5" s="92"/>
      <c r="DC5" s="92"/>
      <c r="DD5" s="92"/>
      <c r="DE5" s="92"/>
      <c r="DF5" s="92"/>
      <c r="DG5" s="92"/>
      <c r="DH5" s="92"/>
      <c r="DI5" s="92"/>
      <c r="DJ5" s="92"/>
      <c r="DK5" s="92"/>
      <c r="DL5" s="92"/>
      <c r="DM5" s="92"/>
      <c r="DN5" s="92"/>
      <c r="DO5" s="92"/>
      <c r="DP5" s="92"/>
      <c r="DQ5" s="92"/>
      <c r="DR5" s="92"/>
      <c r="DS5" s="92"/>
      <c r="DT5" s="92"/>
      <c r="DU5" s="92"/>
      <c r="DV5" s="92"/>
      <c r="DW5" s="92"/>
      <c r="DX5" s="92"/>
      <c r="DY5" s="92"/>
      <c r="DZ5" s="92"/>
      <c r="EA5" s="92"/>
      <c r="EB5" s="92"/>
      <c r="EC5" s="92"/>
      <c r="ED5" s="92"/>
      <c r="EE5" s="92"/>
      <c r="EF5" s="92"/>
      <c r="EG5" s="92"/>
      <c r="EH5" s="92"/>
      <c r="EI5" s="92"/>
      <c r="EJ5" s="92"/>
      <c r="EK5" s="92"/>
      <c r="EL5" s="92"/>
      <c r="EM5" s="92"/>
      <c r="EN5" s="92"/>
      <c r="EO5" s="92"/>
      <c r="EP5" s="92"/>
      <c r="EQ5" s="92"/>
      <c r="ER5" s="92"/>
      <c r="ES5" s="92"/>
      <c r="ET5" s="92"/>
      <c r="EU5" s="92"/>
      <c r="EV5" s="92"/>
      <c r="EW5" s="92"/>
      <c r="EX5" s="92"/>
      <c r="EY5" s="92"/>
      <c r="EZ5" s="92"/>
      <c r="FA5" s="92"/>
      <c r="FB5" s="92"/>
      <c r="FC5" s="92"/>
      <c r="FD5" s="92"/>
      <c r="FE5" s="92"/>
      <c r="FF5" s="92"/>
      <c r="FG5" s="92"/>
      <c r="FH5" s="92"/>
      <c r="FI5" s="92"/>
      <c r="FJ5" s="92"/>
      <c r="FK5" s="92"/>
      <c r="FL5" s="92"/>
      <c r="FM5" s="92"/>
      <c r="FN5" s="92"/>
      <c r="FO5" s="92"/>
      <c r="FP5" s="92"/>
      <c r="FQ5" s="92"/>
      <c r="FR5" s="92"/>
      <c r="FS5" s="92"/>
      <c r="FT5" s="92"/>
      <c r="FU5" s="92"/>
      <c r="FV5" s="92"/>
      <c r="FW5" s="92"/>
      <c r="FX5" s="92"/>
      <c r="FY5" s="92"/>
      <c r="FZ5" s="92"/>
      <c r="GA5" s="92"/>
      <c r="GB5" s="92"/>
      <c r="GC5" s="92"/>
      <c r="GD5" s="92"/>
      <c r="GE5" s="92"/>
      <c r="GF5" s="92"/>
      <c r="GG5" s="92"/>
      <c r="GH5" s="92"/>
      <c r="GI5" s="92"/>
      <c r="GJ5" s="92"/>
      <c r="GK5" s="92"/>
      <c r="GL5" s="92"/>
      <c r="GM5" s="92"/>
      <c r="GN5" s="92"/>
      <c r="GO5" s="92"/>
      <c r="GP5" s="92"/>
      <c r="GQ5" s="92"/>
      <c r="GR5" s="92"/>
      <c r="GS5" s="92"/>
      <c r="GT5" s="92"/>
      <c r="GU5" s="92"/>
      <c r="GV5" s="92"/>
      <c r="GW5" s="92"/>
      <c r="GX5" s="92"/>
      <c r="GY5" s="92"/>
      <c r="GZ5" s="92"/>
      <c r="HA5" s="92"/>
      <c r="HB5" s="92"/>
      <c r="HC5" s="92"/>
      <c r="HD5" s="92"/>
      <c r="HE5" s="92"/>
      <c r="HF5" s="92"/>
      <c r="HG5" s="92"/>
      <c r="HH5" s="92"/>
      <c r="HI5" s="92"/>
      <c r="HJ5" s="92"/>
      <c r="HK5" s="92"/>
      <c r="HL5" s="92"/>
      <c r="HM5" s="92"/>
      <c r="HN5" s="92"/>
      <c r="HO5" s="92"/>
      <c r="HP5" s="92"/>
      <c r="HQ5" s="92"/>
      <c r="HR5" s="92"/>
      <c r="HS5" s="92"/>
      <c r="HT5" s="92"/>
      <c r="HU5" s="92"/>
      <c r="HV5" s="92"/>
      <c r="HW5" s="92"/>
      <c r="HX5" s="92"/>
      <c r="HY5" s="92"/>
      <c r="HZ5" s="92"/>
      <c r="IA5" s="92"/>
      <c r="IB5" s="92"/>
      <c r="IC5" s="92"/>
      <c r="ID5" s="92"/>
      <c r="IE5" s="92"/>
      <c r="IF5" s="92"/>
      <c r="IG5" s="92"/>
      <c r="IH5" s="92"/>
      <c r="II5" s="92"/>
      <c r="IJ5" s="92"/>
      <c r="IK5" s="92"/>
      <c r="IL5" s="92"/>
      <c r="IM5" s="92"/>
      <c r="IN5" s="92"/>
      <c r="IO5" s="92"/>
      <c r="IP5" s="92"/>
      <c r="IQ5" s="92"/>
      <c r="IR5" s="92"/>
      <c r="IS5" s="92"/>
      <c r="IT5" s="92"/>
      <c r="IU5" s="92"/>
      <c r="IV5" s="92"/>
      <c r="IW5" s="92"/>
      <c r="IX5" s="92"/>
      <c r="IY5" s="92"/>
      <c r="IZ5" s="92"/>
      <c r="JA5" s="92"/>
      <c r="JB5" s="92"/>
      <c r="JC5" s="92"/>
      <c r="JD5" s="92"/>
      <c r="JE5" s="92"/>
      <c r="JF5" s="92"/>
      <c r="JG5" s="92"/>
      <c r="JH5" s="92"/>
      <c r="JI5" s="92"/>
      <c r="JJ5" s="92"/>
      <c r="JK5" s="92"/>
      <c r="JL5" s="92"/>
      <c r="JM5" s="92"/>
      <c r="JN5" s="92"/>
      <c r="JO5" s="92"/>
      <c r="JP5" s="92"/>
      <c r="JQ5" s="92"/>
      <c r="JR5" s="92"/>
      <c r="JS5" s="92"/>
      <c r="JT5" s="92"/>
      <c r="JU5" s="92"/>
      <c r="JV5" s="92"/>
      <c r="JW5" s="92"/>
      <c r="JX5" s="92"/>
      <c r="JY5" s="92"/>
      <c r="JZ5" s="92"/>
      <c r="KA5" s="92"/>
      <c r="KB5" s="92"/>
      <c r="KC5" s="92"/>
      <c r="KD5" s="92"/>
      <c r="KE5" s="92"/>
      <c r="KF5" s="92"/>
      <c r="KG5" s="92"/>
      <c r="KH5" s="92"/>
      <c r="KI5" s="92"/>
      <c r="KJ5" s="92"/>
      <c r="KK5" s="92"/>
      <c r="KL5" s="92"/>
      <c r="KM5" s="92"/>
      <c r="KN5" s="92"/>
      <c r="KO5" s="92"/>
      <c r="KP5" s="92"/>
      <c r="KQ5" s="92"/>
      <c r="KR5" s="92"/>
      <c r="KS5" s="92"/>
      <c r="KT5" s="92"/>
      <c r="KU5" s="92"/>
      <c r="KV5" s="92"/>
      <c r="KW5" s="92"/>
      <c r="KX5" s="92"/>
      <c r="KY5" s="92"/>
      <c r="KZ5" s="92"/>
      <c r="LA5" s="92"/>
      <c r="LB5" s="92"/>
      <c r="LC5" s="92"/>
      <c r="LD5" s="92"/>
      <c r="LE5" s="92"/>
      <c r="LF5" s="92"/>
      <c r="LG5" s="92"/>
      <c r="LH5" s="92"/>
      <c r="LI5" s="92"/>
      <c r="LJ5" s="92"/>
      <c r="LK5" s="92"/>
      <c r="LL5" s="92"/>
      <c r="LM5" s="92"/>
      <c r="LN5" s="92"/>
      <c r="LO5" s="92"/>
      <c r="LP5" s="92"/>
      <c r="LQ5" s="92"/>
      <c r="LR5" s="92"/>
      <c r="LS5" s="92"/>
      <c r="LT5" s="92"/>
      <c r="LU5" s="92"/>
      <c r="LV5" s="92"/>
      <c r="LW5" s="92"/>
      <c r="LX5" s="92"/>
      <c r="LY5" s="92"/>
      <c r="LZ5" s="92"/>
      <c r="MA5" s="92"/>
      <c r="MB5" s="92"/>
      <c r="MC5" s="92"/>
      <c r="MD5" s="92"/>
      <c r="ME5" s="92"/>
      <c r="MF5" s="92"/>
      <c r="MG5" s="92"/>
      <c r="MH5" s="92"/>
      <c r="MI5" s="92"/>
      <c r="MJ5" s="92"/>
      <c r="MK5" s="92"/>
      <c r="ML5" s="92"/>
      <c r="MM5" s="92"/>
      <c r="MN5" s="92"/>
      <c r="MO5" s="92"/>
      <c r="MP5" s="92"/>
      <c r="MQ5" s="92"/>
      <c r="MR5" s="92"/>
      <c r="MS5" s="92"/>
      <c r="MT5" s="92"/>
      <c r="MU5" s="92"/>
      <c r="MV5" s="92"/>
      <c r="MW5" s="92"/>
      <c r="MX5" s="92"/>
      <c r="MY5" s="92"/>
      <c r="MZ5" s="92"/>
      <c r="NA5" s="92"/>
      <c r="NB5" s="92"/>
      <c r="NC5" s="92"/>
      <c r="ND5" s="92"/>
      <c r="NE5" s="92"/>
      <c r="NF5" s="92"/>
      <c r="NG5" s="92"/>
      <c r="NH5" s="92"/>
      <c r="NI5" s="92"/>
      <c r="NJ5" s="92"/>
      <c r="NK5" s="92"/>
      <c r="NL5" s="92"/>
      <c r="NM5" s="92"/>
      <c r="NN5" s="92"/>
      <c r="NO5" s="92"/>
      <c r="NP5" s="92"/>
      <c r="NQ5" s="92"/>
      <c r="NR5" s="92"/>
      <c r="NS5" s="92"/>
      <c r="NT5" s="92"/>
      <c r="NU5" s="92"/>
      <c r="NV5" s="92"/>
      <c r="NW5" s="92"/>
      <c r="NX5" s="92"/>
      <c r="NY5" s="92"/>
      <c r="NZ5" s="92"/>
      <c r="OA5" s="92"/>
      <c r="OB5" s="92"/>
      <c r="OC5" s="92"/>
      <c r="OD5" s="92"/>
      <c r="OE5" s="92"/>
      <c r="OF5" s="92"/>
      <c r="OG5" s="92"/>
      <c r="OH5" s="92"/>
      <c r="OI5" s="92"/>
      <c r="OJ5" s="92"/>
      <c r="OK5" s="92"/>
      <c r="OL5" s="92"/>
      <c r="OM5" s="92"/>
      <c r="ON5" s="92"/>
      <c r="OO5" s="92"/>
      <c r="OP5" s="92"/>
      <c r="OQ5" s="92"/>
      <c r="OR5" s="92"/>
      <c r="OS5" s="92"/>
      <c r="OT5" s="92"/>
      <c r="OU5" s="92"/>
      <c r="OV5" s="92"/>
      <c r="OW5" s="92"/>
      <c r="OX5" s="92"/>
      <c r="OY5" s="92"/>
      <c r="OZ5" s="92"/>
      <c r="PA5" s="92"/>
      <c r="PB5" s="92"/>
      <c r="PC5" s="92"/>
      <c r="PD5" s="92"/>
      <c r="PE5" s="92"/>
      <c r="PF5" s="92"/>
      <c r="PG5" s="92"/>
      <c r="PH5" s="92"/>
      <c r="PI5" s="92"/>
      <c r="PJ5" s="92"/>
      <c r="PK5" s="92"/>
      <c r="PL5" s="92"/>
      <c r="PM5" s="92"/>
      <c r="PN5" s="92"/>
      <c r="PO5" s="92"/>
      <c r="PP5" s="92"/>
      <c r="PQ5" s="92"/>
      <c r="PR5" s="92"/>
      <c r="PS5" s="92"/>
      <c r="PT5" s="92"/>
      <c r="PU5" s="92"/>
      <c r="PV5" s="92"/>
      <c r="PW5" s="92"/>
      <c r="PX5" s="92"/>
      <c r="PY5" s="92"/>
      <c r="PZ5" s="92"/>
      <c r="QA5" s="92"/>
      <c r="QB5" s="92"/>
      <c r="QC5" s="92"/>
      <c r="QD5" s="92"/>
      <c r="QE5" s="92"/>
      <c r="QF5" s="92"/>
      <c r="QG5" s="92"/>
      <c r="QH5" s="92"/>
      <c r="QI5" s="92"/>
      <c r="QJ5" s="92"/>
      <c r="QK5" s="92"/>
      <c r="QL5" s="92"/>
      <c r="QM5" s="92"/>
      <c r="QN5" s="92"/>
      <c r="QO5" s="92"/>
      <c r="QP5" s="92"/>
      <c r="QQ5" s="92"/>
      <c r="QR5" s="92"/>
      <c r="QS5" s="92"/>
      <c r="QT5" s="92"/>
      <c r="QU5" s="92"/>
      <c r="QV5" s="92"/>
      <c r="QW5" s="92"/>
      <c r="QX5" s="92"/>
      <c r="QY5" s="92"/>
      <c r="QZ5" s="92"/>
      <c r="RA5" s="92"/>
      <c r="RB5" s="92"/>
      <c r="RC5" s="92"/>
      <c r="RD5" s="92"/>
      <c r="RE5" s="92"/>
      <c r="RF5" s="92"/>
      <c r="RG5" s="92"/>
      <c r="RH5" s="92"/>
      <c r="RI5" s="92"/>
    </row>
    <row r="6" spans="1:477" s="95" customFormat="1" ht="15" customHeight="1" x14ac:dyDescent="0.25">
      <c r="A6" s="88"/>
      <c r="B6" s="8" t="s">
        <v>101</v>
      </c>
      <c r="C6" s="90"/>
      <c r="D6" s="96"/>
      <c r="E6" s="96"/>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2"/>
      <c r="CT6" s="92"/>
      <c r="CU6" s="92"/>
      <c r="CV6" s="92"/>
      <c r="CW6" s="92"/>
      <c r="CX6" s="92"/>
      <c r="CY6" s="92"/>
      <c r="CZ6" s="92"/>
      <c r="DA6" s="92"/>
      <c r="DB6" s="92"/>
      <c r="DC6" s="92"/>
      <c r="DD6" s="92"/>
      <c r="DE6" s="92"/>
      <c r="DF6" s="92"/>
      <c r="DG6" s="92"/>
      <c r="DH6" s="92"/>
      <c r="DI6" s="92"/>
      <c r="DJ6" s="92"/>
      <c r="DK6" s="92"/>
      <c r="DL6" s="92"/>
      <c r="DM6" s="92"/>
      <c r="DN6" s="92"/>
      <c r="DO6" s="92"/>
      <c r="DP6" s="92"/>
      <c r="DQ6" s="92"/>
      <c r="DR6" s="92"/>
      <c r="DS6" s="92"/>
      <c r="DT6" s="92"/>
      <c r="DU6" s="92"/>
      <c r="DV6" s="92"/>
      <c r="DW6" s="92"/>
      <c r="DX6" s="92"/>
      <c r="DY6" s="92"/>
      <c r="DZ6" s="92"/>
      <c r="EA6" s="92"/>
      <c r="EB6" s="92"/>
      <c r="EC6" s="92"/>
      <c r="ED6" s="92"/>
      <c r="EE6" s="92"/>
      <c r="EF6" s="92"/>
      <c r="EG6" s="92"/>
      <c r="EH6" s="92"/>
      <c r="EI6" s="92"/>
      <c r="EJ6" s="92"/>
      <c r="EK6" s="92"/>
      <c r="EL6" s="92"/>
      <c r="EM6" s="92"/>
      <c r="EN6" s="92"/>
      <c r="EO6" s="92"/>
      <c r="EP6" s="92"/>
      <c r="EQ6" s="92"/>
      <c r="ER6" s="92"/>
      <c r="ES6" s="92"/>
      <c r="ET6" s="92"/>
      <c r="EU6" s="92"/>
      <c r="EV6" s="92"/>
      <c r="EW6" s="92"/>
      <c r="EX6" s="92"/>
      <c r="EY6" s="92"/>
      <c r="EZ6" s="92"/>
      <c r="FA6" s="92"/>
      <c r="FB6" s="92"/>
      <c r="FC6" s="92"/>
      <c r="FD6" s="92"/>
      <c r="FE6" s="92"/>
      <c r="FF6" s="92"/>
      <c r="FG6" s="92"/>
      <c r="FH6" s="92"/>
      <c r="FI6" s="92"/>
      <c r="FJ6" s="92"/>
      <c r="FK6" s="92"/>
      <c r="FL6" s="92"/>
      <c r="FM6" s="92"/>
      <c r="FN6" s="92"/>
      <c r="FO6" s="92"/>
      <c r="FP6" s="92"/>
      <c r="FQ6" s="92"/>
      <c r="FR6" s="92"/>
      <c r="FS6" s="92"/>
      <c r="FT6" s="92"/>
      <c r="FU6" s="92"/>
      <c r="FV6" s="92"/>
      <c r="FW6" s="92"/>
      <c r="FX6" s="92"/>
      <c r="FY6" s="92"/>
      <c r="FZ6" s="92"/>
      <c r="GA6" s="92"/>
      <c r="GB6" s="92"/>
      <c r="GC6" s="92"/>
      <c r="GD6" s="92"/>
      <c r="GE6" s="92"/>
      <c r="GF6" s="92"/>
      <c r="GG6" s="92"/>
      <c r="GH6" s="92"/>
      <c r="GI6" s="92"/>
      <c r="GJ6" s="92"/>
      <c r="GK6" s="92"/>
      <c r="GL6" s="92"/>
      <c r="GM6" s="92"/>
      <c r="GN6" s="92"/>
      <c r="GO6" s="92"/>
      <c r="GP6" s="92"/>
      <c r="GQ6" s="92"/>
      <c r="GR6" s="92"/>
      <c r="GS6" s="92"/>
      <c r="GT6" s="92"/>
      <c r="GU6" s="92"/>
      <c r="GV6" s="92"/>
      <c r="GW6" s="92"/>
      <c r="GX6" s="92"/>
      <c r="GY6" s="92"/>
      <c r="GZ6" s="92"/>
      <c r="HA6" s="92"/>
      <c r="HB6" s="92"/>
      <c r="HC6" s="92"/>
      <c r="HD6" s="92"/>
      <c r="HE6" s="92"/>
      <c r="HF6" s="92"/>
      <c r="HG6" s="92"/>
      <c r="HH6" s="92"/>
      <c r="HI6" s="92"/>
      <c r="HJ6" s="92"/>
      <c r="HK6" s="92"/>
      <c r="HL6" s="92"/>
      <c r="HM6" s="92"/>
      <c r="HN6" s="92"/>
      <c r="HO6" s="92"/>
      <c r="HP6" s="92"/>
      <c r="HQ6" s="92"/>
      <c r="HR6" s="92"/>
      <c r="HS6" s="92"/>
      <c r="HT6" s="92"/>
      <c r="HU6" s="92"/>
      <c r="HV6" s="92"/>
      <c r="HW6" s="92"/>
      <c r="HX6" s="92"/>
      <c r="HY6" s="92"/>
      <c r="HZ6" s="92"/>
      <c r="IA6" s="92"/>
      <c r="IB6" s="92"/>
      <c r="IC6" s="92"/>
      <c r="ID6" s="92"/>
      <c r="IE6" s="92"/>
      <c r="IF6" s="92"/>
      <c r="IG6" s="92"/>
      <c r="IH6" s="92"/>
      <c r="II6" s="92"/>
      <c r="IJ6" s="92"/>
      <c r="IK6" s="92"/>
      <c r="IL6" s="92"/>
      <c r="IM6" s="92"/>
      <c r="IN6" s="92"/>
      <c r="IO6" s="92"/>
      <c r="IP6" s="92"/>
      <c r="IQ6" s="92"/>
      <c r="IR6" s="92"/>
      <c r="IS6" s="92"/>
      <c r="IT6" s="92"/>
      <c r="IU6" s="92"/>
      <c r="IV6" s="92"/>
      <c r="IW6" s="92"/>
      <c r="IX6" s="92"/>
      <c r="IY6" s="92"/>
      <c r="IZ6" s="92"/>
      <c r="JA6" s="92"/>
      <c r="JB6" s="92"/>
      <c r="JC6" s="92"/>
      <c r="JD6" s="92"/>
      <c r="JE6" s="92"/>
      <c r="JF6" s="92"/>
      <c r="JG6" s="92"/>
      <c r="JH6" s="92"/>
      <c r="JI6" s="92"/>
      <c r="JJ6" s="92"/>
      <c r="JK6" s="92"/>
      <c r="JL6" s="92"/>
      <c r="JM6" s="92"/>
      <c r="JN6" s="92"/>
      <c r="JO6" s="92"/>
      <c r="JP6" s="92"/>
      <c r="JQ6" s="92"/>
      <c r="JR6" s="92"/>
      <c r="JS6" s="92"/>
      <c r="JT6" s="92"/>
      <c r="JU6" s="92"/>
      <c r="JV6" s="92"/>
      <c r="JW6" s="92"/>
      <c r="JX6" s="92"/>
      <c r="JY6" s="92"/>
      <c r="JZ6" s="92"/>
      <c r="KA6" s="92"/>
      <c r="KB6" s="92"/>
      <c r="KC6" s="92"/>
      <c r="KD6" s="92"/>
      <c r="KE6" s="92"/>
      <c r="KF6" s="92"/>
      <c r="KG6" s="92"/>
      <c r="KH6" s="92"/>
      <c r="KI6" s="92"/>
      <c r="KJ6" s="92"/>
      <c r="KK6" s="92"/>
      <c r="KL6" s="92"/>
      <c r="KM6" s="92"/>
      <c r="KN6" s="92"/>
      <c r="KO6" s="92"/>
      <c r="KP6" s="92"/>
      <c r="KQ6" s="92"/>
      <c r="KR6" s="92"/>
      <c r="KS6" s="92"/>
      <c r="KT6" s="92"/>
      <c r="KU6" s="92"/>
      <c r="KV6" s="92"/>
      <c r="KW6" s="92"/>
      <c r="KX6" s="92"/>
      <c r="KY6" s="92"/>
      <c r="KZ6" s="92"/>
      <c r="LA6" s="92"/>
      <c r="LB6" s="92"/>
      <c r="LC6" s="92"/>
      <c r="LD6" s="92"/>
      <c r="LE6" s="92"/>
      <c r="LF6" s="92"/>
      <c r="LG6" s="92"/>
      <c r="LH6" s="92"/>
      <c r="LI6" s="92"/>
      <c r="LJ6" s="92"/>
      <c r="LK6" s="92"/>
      <c r="LL6" s="92"/>
      <c r="LM6" s="92"/>
      <c r="LN6" s="92"/>
      <c r="LO6" s="92"/>
      <c r="LP6" s="92"/>
      <c r="LQ6" s="92"/>
      <c r="LR6" s="92"/>
      <c r="LS6" s="92"/>
      <c r="LT6" s="92"/>
      <c r="LU6" s="92"/>
      <c r="LV6" s="92"/>
      <c r="LW6" s="92"/>
      <c r="LX6" s="92"/>
      <c r="LY6" s="92"/>
      <c r="LZ6" s="92"/>
      <c r="MA6" s="92"/>
      <c r="MB6" s="92"/>
      <c r="MC6" s="92"/>
      <c r="MD6" s="92"/>
      <c r="ME6" s="92"/>
      <c r="MF6" s="92"/>
      <c r="MG6" s="92"/>
      <c r="MH6" s="92"/>
      <c r="MI6" s="92"/>
      <c r="MJ6" s="92"/>
      <c r="MK6" s="92"/>
      <c r="ML6" s="92"/>
      <c r="MM6" s="92"/>
      <c r="MN6" s="92"/>
      <c r="MO6" s="92"/>
      <c r="MP6" s="92"/>
      <c r="MQ6" s="92"/>
      <c r="MR6" s="92"/>
      <c r="MS6" s="92"/>
      <c r="MT6" s="92"/>
      <c r="MU6" s="92"/>
      <c r="MV6" s="92"/>
      <c r="MW6" s="92"/>
      <c r="MX6" s="92"/>
      <c r="MY6" s="92"/>
      <c r="MZ6" s="92"/>
      <c r="NA6" s="92"/>
      <c r="NB6" s="92"/>
      <c r="NC6" s="92"/>
      <c r="ND6" s="92"/>
      <c r="NE6" s="92"/>
      <c r="NF6" s="92"/>
      <c r="NG6" s="92"/>
      <c r="NH6" s="92"/>
      <c r="NI6" s="92"/>
      <c r="NJ6" s="92"/>
      <c r="NK6" s="92"/>
      <c r="NL6" s="92"/>
      <c r="NM6" s="92"/>
      <c r="NN6" s="92"/>
      <c r="NO6" s="92"/>
      <c r="NP6" s="92"/>
      <c r="NQ6" s="92"/>
      <c r="NR6" s="92"/>
      <c r="NS6" s="92"/>
      <c r="NT6" s="92"/>
      <c r="NU6" s="92"/>
      <c r="NV6" s="92"/>
      <c r="NW6" s="92"/>
      <c r="NX6" s="92"/>
      <c r="NY6" s="92"/>
      <c r="NZ6" s="92"/>
      <c r="OA6" s="92"/>
      <c r="OB6" s="92"/>
      <c r="OC6" s="92"/>
      <c r="OD6" s="92"/>
      <c r="OE6" s="92"/>
      <c r="OF6" s="92"/>
      <c r="OG6" s="92"/>
      <c r="OH6" s="92"/>
      <c r="OI6" s="92"/>
      <c r="OJ6" s="92"/>
      <c r="OK6" s="92"/>
      <c r="OL6" s="92"/>
      <c r="OM6" s="92"/>
      <c r="ON6" s="92"/>
      <c r="OO6" s="92"/>
      <c r="OP6" s="92"/>
      <c r="OQ6" s="92"/>
      <c r="OR6" s="92"/>
      <c r="OS6" s="92"/>
      <c r="OT6" s="92"/>
      <c r="OU6" s="92"/>
      <c r="OV6" s="92"/>
      <c r="OW6" s="92"/>
      <c r="OX6" s="92"/>
      <c r="OY6" s="92"/>
      <c r="OZ6" s="92"/>
      <c r="PA6" s="92"/>
      <c r="PB6" s="92"/>
      <c r="PC6" s="92"/>
      <c r="PD6" s="92"/>
      <c r="PE6" s="92"/>
      <c r="PF6" s="92"/>
      <c r="PG6" s="92"/>
      <c r="PH6" s="92"/>
      <c r="PI6" s="92"/>
      <c r="PJ6" s="92"/>
      <c r="PK6" s="92"/>
      <c r="PL6" s="92"/>
      <c r="PM6" s="92"/>
      <c r="PN6" s="92"/>
      <c r="PO6" s="92"/>
      <c r="PP6" s="92"/>
      <c r="PQ6" s="92"/>
      <c r="PR6" s="92"/>
      <c r="PS6" s="92"/>
      <c r="PT6" s="92"/>
      <c r="PU6" s="92"/>
      <c r="PV6" s="92"/>
      <c r="PW6" s="92"/>
      <c r="PX6" s="92"/>
      <c r="PY6" s="92"/>
      <c r="PZ6" s="92"/>
      <c r="QA6" s="92"/>
      <c r="QB6" s="92"/>
      <c r="QC6" s="92"/>
      <c r="QD6" s="92"/>
      <c r="QE6" s="92"/>
      <c r="QF6" s="92"/>
      <c r="QG6" s="92"/>
      <c r="QH6" s="92"/>
      <c r="QI6" s="92"/>
      <c r="QJ6" s="92"/>
      <c r="QK6" s="92"/>
      <c r="QL6" s="92"/>
      <c r="QM6" s="92"/>
      <c r="QN6" s="92"/>
      <c r="QO6" s="92"/>
      <c r="QP6" s="92"/>
      <c r="QQ6" s="92"/>
      <c r="QR6" s="92"/>
      <c r="QS6" s="92"/>
      <c r="QT6" s="92"/>
      <c r="QU6" s="92"/>
      <c r="QV6" s="92"/>
      <c r="QW6" s="92"/>
      <c r="QX6" s="92"/>
      <c r="QY6" s="92"/>
      <c r="QZ6" s="92"/>
      <c r="RA6" s="92"/>
      <c r="RB6" s="92"/>
      <c r="RC6" s="92"/>
      <c r="RD6" s="92"/>
      <c r="RE6" s="92"/>
      <c r="RF6" s="92"/>
      <c r="RG6" s="92"/>
      <c r="RH6" s="92"/>
      <c r="RI6" s="92"/>
    </row>
    <row r="7" spans="1:477" s="95" customFormat="1" ht="15" customHeight="1" x14ac:dyDescent="0.25">
      <c r="A7" s="88"/>
      <c r="B7" s="8" t="s">
        <v>102</v>
      </c>
      <c r="C7" s="90"/>
      <c r="D7" s="96"/>
      <c r="E7" s="96"/>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c r="DG7" s="92"/>
      <c r="DH7" s="92"/>
      <c r="DI7" s="92"/>
      <c r="DJ7" s="92"/>
      <c r="DK7" s="92"/>
      <c r="DL7" s="92"/>
      <c r="DM7" s="92"/>
      <c r="DN7" s="92"/>
      <c r="DO7" s="92"/>
      <c r="DP7" s="92"/>
      <c r="DQ7" s="92"/>
      <c r="DR7" s="92"/>
      <c r="DS7" s="92"/>
      <c r="DT7" s="92"/>
      <c r="DU7" s="92"/>
      <c r="DV7" s="92"/>
      <c r="DW7" s="92"/>
      <c r="DX7" s="92"/>
      <c r="DY7" s="92"/>
      <c r="DZ7" s="92"/>
      <c r="EA7" s="92"/>
      <c r="EB7" s="92"/>
      <c r="EC7" s="92"/>
      <c r="ED7" s="92"/>
      <c r="EE7" s="92"/>
      <c r="EF7" s="92"/>
      <c r="EG7" s="92"/>
      <c r="EH7" s="92"/>
      <c r="EI7" s="92"/>
      <c r="EJ7" s="92"/>
      <c r="EK7" s="92"/>
      <c r="EL7" s="92"/>
      <c r="EM7" s="92"/>
      <c r="EN7" s="92"/>
      <c r="EO7" s="92"/>
      <c r="EP7" s="92"/>
      <c r="EQ7" s="92"/>
      <c r="ER7" s="92"/>
      <c r="ES7" s="92"/>
      <c r="ET7" s="92"/>
      <c r="EU7" s="92"/>
      <c r="EV7" s="92"/>
      <c r="EW7" s="92"/>
      <c r="EX7" s="92"/>
      <c r="EY7" s="92"/>
      <c r="EZ7" s="92"/>
      <c r="FA7" s="92"/>
      <c r="FB7" s="92"/>
      <c r="FC7" s="92"/>
      <c r="FD7" s="92"/>
      <c r="FE7" s="92"/>
      <c r="FF7" s="92"/>
      <c r="FG7" s="92"/>
      <c r="FH7" s="92"/>
      <c r="FI7" s="92"/>
      <c r="FJ7" s="92"/>
      <c r="FK7" s="92"/>
      <c r="FL7" s="92"/>
      <c r="FM7" s="92"/>
      <c r="FN7" s="92"/>
      <c r="FO7" s="92"/>
      <c r="FP7" s="92"/>
      <c r="FQ7" s="92"/>
      <c r="FR7" s="92"/>
      <c r="FS7" s="92"/>
      <c r="FT7" s="92"/>
      <c r="FU7" s="92"/>
      <c r="FV7" s="92"/>
      <c r="FW7" s="92"/>
      <c r="FX7" s="92"/>
      <c r="FY7" s="92"/>
      <c r="FZ7" s="92"/>
      <c r="GA7" s="92"/>
      <c r="GB7" s="92"/>
      <c r="GC7" s="92"/>
      <c r="GD7" s="92"/>
      <c r="GE7" s="92"/>
      <c r="GF7" s="92"/>
      <c r="GG7" s="92"/>
      <c r="GH7" s="92"/>
      <c r="GI7" s="92"/>
      <c r="GJ7" s="92"/>
      <c r="GK7" s="92"/>
      <c r="GL7" s="92"/>
      <c r="GM7" s="92"/>
      <c r="GN7" s="92"/>
      <c r="GO7" s="92"/>
      <c r="GP7" s="92"/>
      <c r="GQ7" s="92"/>
      <c r="GR7" s="92"/>
      <c r="GS7" s="92"/>
      <c r="GT7" s="92"/>
      <c r="GU7" s="92"/>
      <c r="GV7" s="92"/>
      <c r="GW7" s="92"/>
      <c r="GX7" s="92"/>
      <c r="GY7" s="92"/>
      <c r="GZ7" s="92"/>
      <c r="HA7" s="92"/>
      <c r="HB7" s="92"/>
      <c r="HC7" s="92"/>
      <c r="HD7" s="92"/>
      <c r="HE7" s="92"/>
      <c r="HF7" s="92"/>
      <c r="HG7" s="92"/>
      <c r="HH7" s="92"/>
      <c r="HI7" s="92"/>
      <c r="HJ7" s="92"/>
      <c r="HK7" s="92"/>
      <c r="HL7" s="92"/>
      <c r="HM7" s="92"/>
      <c r="HN7" s="92"/>
      <c r="HO7" s="92"/>
      <c r="HP7" s="92"/>
      <c r="HQ7" s="92"/>
      <c r="HR7" s="92"/>
      <c r="HS7" s="92"/>
      <c r="HT7" s="92"/>
      <c r="HU7" s="92"/>
      <c r="HV7" s="92"/>
      <c r="HW7" s="92"/>
      <c r="HX7" s="92"/>
      <c r="HY7" s="92"/>
      <c r="HZ7" s="92"/>
      <c r="IA7" s="92"/>
      <c r="IB7" s="92"/>
      <c r="IC7" s="92"/>
      <c r="ID7" s="92"/>
      <c r="IE7" s="92"/>
      <c r="IF7" s="92"/>
      <c r="IG7" s="92"/>
      <c r="IH7" s="92"/>
      <c r="II7" s="92"/>
      <c r="IJ7" s="92"/>
      <c r="IK7" s="92"/>
      <c r="IL7" s="92"/>
      <c r="IM7" s="92"/>
      <c r="IN7" s="92"/>
      <c r="IO7" s="92"/>
      <c r="IP7" s="92"/>
      <c r="IQ7" s="92"/>
      <c r="IR7" s="92"/>
      <c r="IS7" s="92"/>
      <c r="IT7" s="92"/>
      <c r="IU7" s="92"/>
      <c r="IV7" s="92"/>
      <c r="IW7" s="92"/>
      <c r="IX7" s="92"/>
      <c r="IY7" s="92"/>
      <c r="IZ7" s="92"/>
      <c r="JA7" s="92"/>
      <c r="JB7" s="92"/>
      <c r="JC7" s="92"/>
      <c r="JD7" s="92"/>
      <c r="JE7" s="92"/>
      <c r="JF7" s="92"/>
      <c r="JG7" s="92"/>
      <c r="JH7" s="92"/>
      <c r="JI7" s="92"/>
      <c r="JJ7" s="92"/>
      <c r="JK7" s="92"/>
      <c r="JL7" s="92"/>
      <c r="JM7" s="92"/>
      <c r="JN7" s="92"/>
      <c r="JO7" s="92"/>
      <c r="JP7" s="92"/>
      <c r="JQ7" s="92"/>
      <c r="JR7" s="92"/>
      <c r="JS7" s="92"/>
      <c r="JT7" s="92"/>
      <c r="JU7" s="92"/>
      <c r="JV7" s="92"/>
      <c r="JW7" s="92"/>
      <c r="JX7" s="92"/>
      <c r="JY7" s="92"/>
      <c r="JZ7" s="92"/>
      <c r="KA7" s="92"/>
      <c r="KB7" s="92"/>
      <c r="KC7" s="92"/>
      <c r="KD7" s="92"/>
      <c r="KE7" s="92"/>
      <c r="KF7" s="92"/>
      <c r="KG7" s="92"/>
      <c r="KH7" s="92"/>
      <c r="KI7" s="92"/>
      <c r="KJ7" s="92"/>
      <c r="KK7" s="92"/>
      <c r="KL7" s="92"/>
      <c r="KM7" s="92"/>
      <c r="KN7" s="92"/>
      <c r="KO7" s="92"/>
      <c r="KP7" s="92"/>
      <c r="KQ7" s="92"/>
      <c r="KR7" s="92"/>
      <c r="KS7" s="92"/>
      <c r="KT7" s="92"/>
      <c r="KU7" s="92"/>
      <c r="KV7" s="92"/>
      <c r="KW7" s="92"/>
      <c r="KX7" s="92"/>
      <c r="KY7" s="92"/>
      <c r="KZ7" s="92"/>
      <c r="LA7" s="92"/>
      <c r="LB7" s="92"/>
      <c r="LC7" s="92"/>
      <c r="LD7" s="92"/>
      <c r="LE7" s="92"/>
      <c r="LF7" s="92"/>
      <c r="LG7" s="92"/>
      <c r="LH7" s="92"/>
      <c r="LI7" s="92"/>
      <c r="LJ7" s="92"/>
      <c r="LK7" s="92"/>
      <c r="LL7" s="92"/>
      <c r="LM7" s="92"/>
      <c r="LN7" s="92"/>
      <c r="LO7" s="92"/>
      <c r="LP7" s="92"/>
      <c r="LQ7" s="92"/>
      <c r="LR7" s="92"/>
      <c r="LS7" s="92"/>
      <c r="LT7" s="92"/>
      <c r="LU7" s="92"/>
      <c r="LV7" s="92"/>
      <c r="LW7" s="92"/>
      <c r="LX7" s="92"/>
      <c r="LY7" s="92"/>
      <c r="LZ7" s="92"/>
      <c r="MA7" s="92"/>
      <c r="MB7" s="92"/>
      <c r="MC7" s="92"/>
      <c r="MD7" s="92"/>
      <c r="ME7" s="92"/>
      <c r="MF7" s="92"/>
      <c r="MG7" s="92"/>
      <c r="MH7" s="92"/>
      <c r="MI7" s="92"/>
      <c r="MJ7" s="92"/>
      <c r="MK7" s="92"/>
      <c r="ML7" s="92"/>
      <c r="MM7" s="92"/>
      <c r="MN7" s="92"/>
      <c r="MO7" s="92"/>
      <c r="MP7" s="92"/>
      <c r="MQ7" s="92"/>
      <c r="MR7" s="92"/>
      <c r="MS7" s="92"/>
      <c r="MT7" s="92"/>
      <c r="MU7" s="92"/>
      <c r="MV7" s="92"/>
      <c r="MW7" s="92"/>
      <c r="MX7" s="92"/>
      <c r="MY7" s="92"/>
      <c r="MZ7" s="92"/>
      <c r="NA7" s="92"/>
      <c r="NB7" s="92"/>
      <c r="NC7" s="92"/>
      <c r="ND7" s="92"/>
      <c r="NE7" s="92"/>
      <c r="NF7" s="92"/>
      <c r="NG7" s="92"/>
      <c r="NH7" s="92"/>
      <c r="NI7" s="92"/>
      <c r="NJ7" s="92"/>
      <c r="NK7" s="92"/>
      <c r="NL7" s="92"/>
      <c r="NM7" s="92"/>
      <c r="NN7" s="92"/>
      <c r="NO7" s="92"/>
      <c r="NP7" s="92"/>
      <c r="NQ7" s="92"/>
      <c r="NR7" s="92"/>
      <c r="NS7" s="92"/>
      <c r="NT7" s="92"/>
      <c r="NU7" s="92"/>
      <c r="NV7" s="92"/>
      <c r="NW7" s="92"/>
      <c r="NX7" s="92"/>
      <c r="NY7" s="92"/>
      <c r="NZ7" s="92"/>
      <c r="OA7" s="92"/>
      <c r="OB7" s="92"/>
      <c r="OC7" s="92"/>
      <c r="OD7" s="92"/>
      <c r="OE7" s="92"/>
      <c r="OF7" s="92"/>
      <c r="OG7" s="92"/>
      <c r="OH7" s="92"/>
      <c r="OI7" s="92"/>
      <c r="OJ7" s="92"/>
      <c r="OK7" s="92"/>
      <c r="OL7" s="92"/>
      <c r="OM7" s="92"/>
      <c r="ON7" s="92"/>
      <c r="OO7" s="92"/>
      <c r="OP7" s="92"/>
      <c r="OQ7" s="92"/>
      <c r="OR7" s="92"/>
      <c r="OS7" s="92"/>
      <c r="OT7" s="92"/>
      <c r="OU7" s="92"/>
      <c r="OV7" s="92"/>
      <c r="OW7" s="92"/>
      <c r="OX7" s="92"/>
      <c r="OY7" s="92"/>
      <c r="OZ7" s="92"/>
      <c r="PA7" s="92"/>
      <c r="PB7" s="92"/>
      <c r="PC7" s="92"/>
      <c r="PD7" s="92"/>
      <c r="PE7" s="92"/>
      <c r="PF7" s="92"/>
      <c r="PG7" s="92"/>
      <c r="PH7" s="92"/>
      <c r="PI7" s="92"/>
      <c r="PJ7" s="92"/>
      <c r="PK7" s="92"/>
      <c r="PL7" s="92"/>
      <c r="PM7" s="92"/>
      <c r="PN7" s="92"/>
      <c r="PO7" s="92"/>
      <c r="PP7" s="92"/>
      <c r="PQ7" s="92"/>
      <c r="PR7" s="92"/>
      <c r="PS7" s="92"/>
      <c r="PT7" s="92"/>
      <c r="PU7" s="92"/>
      <c r="PV7" s="92"/>
      <c r="PW7" s="92"/>
      <c r="PX7" s="92"/>
      <c r="PY7" s="92"/>
      <c r="PZ7" s="92"/>
      <c r="QA7" s="92"/>
      <c r="QB7" s="92"/>
      <c r="QC7" s="92"/>
      <c r="QD7" s="92"/>
      <c r="QE7" s="92"/>
      <c r="QF7" s="92"/>
      <c r="QG7" s="92"/>
      <c r="QH7" s="92"/>
      <c r="QI7" s="92"/>
      <c r="QJ7" s="92"/>
      <c r="QK7" s="92"/>
      <c r="QL7" s="92"/>
      <c r="QM7" s="92"/>
      <c r="QN7" s="92"/>
      <c r="QO7" s="92"/>
      <c r="QP7" s="92"/>
      <c r="QQ7" s="92"/>
      <c r="QR7" s="92"/>
      <c r="QS7" s="92"/>
      <c r="QT7" s="92"/>
      <c r="QU7" s="92"/>
      <c r="QV7" s="92"/>
      <c r="QW7" s="92"/>
      <c r="QX7" s="92"/>
      <c r="QY7" s="92"/>
      <c r="QZ7" s="92"/>
      <c r="RA7" s="92"/>
      <c r="RB7" s="92"/>
      <c r="RC7" s="92"/>
      <c r="RD7" s="92"/>
      <c r="RE7" s="92"/>
      <c r="RF7" s="92"/>
      <c r="RG7" s="92"/>
      <c r="RH7" s="92"/>
      <c r="RI7" s="92"/>
    </row>
    <row r="8" spans="1:477" s="95" customFormat="1" ht="15" customHeight="1" x14ac:dyDescent="0.25">
      <c r="A8" s="88"/>
      <c r="B8" s="8" t="s">
        <v>103</v>
      </c>
      <c r="C8" s="90"/>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2"/>
      <c r="EG8" s="92"/>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2"/>
      <c r="FZ8" s="92"/>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2"/>
      <c r="HS8" s="92"/>
      <c r="HT8" s="92"/>
      <c r="HU8" s="92"/>
      <c r="HV8" s="92"/>
      <c r="HW8" s="92"/>
      <c r="HX8" s="92"/>
      <c r="HY8" s="92"/>
      <c r="HZ8" s="92"/>
      <c r="IA8" s="92"/>
      <c r="IB8" s="92"/>
      <c r="IC8" s="92"/>
      <c r="ID8" s="92"/>
      <c r="IE8" s="92"/>
      <c r="IF8" s="92"/>
      <c r="IG8" s="92"/>
      <c r="IH8" s="92"/>
      <c r="II8" s="92"/>
      <c r="IJ8" s="92"/>
      <c r="IK8" s="92"/>
      <c r="IL8" s="92"/>
      <c r="IM8" s="92"/>
      <c r="IN8" s="92"/>
      <c r="IO8" s="92"/>
      <c r="IP8" s="92"/>
      <c r="IQ8" s="92"/>
      <c r="IR8" s="92"/>
      <c r="IS8" s="92"/>
      <c r="IT8" s="92"/>
      <c r="IU8" s="92"/>
      <c r="IV8" s="92"/>
      <c r="IW8" s="92"/>
      <c r="IX8" s="92"/>
      <c r="IY8" s="92"/>
      <c r="IZ8" s="92"/>
      <c r="JA8" s="92"/>
      <c r="JB8" s="92"/>
      <c r="JC8" s="92"/>
      <c r="JD8" s="92"/>
      <c r="JE8" s="92"/>
      <c r="JF8" s="92"/>
      <c r="JG8" s="92"/>
      <c r="JH8" s="92"/>
      <c r="JI8" s="92"/>
      <c r="JJ8" s="92"/>
      <c r="JK8" s="92"/>
      <c r="JL8" s="92"/>
      <c r="JM8" s="92"/>
      <c r="JN8" s="92"/>
      <c r="JO8" s="92"/>
      <c r="JP8" s="92"/>
      <c r="JQ8" s="92"/>
      <c r="JR8" s="92"/>
      <c r="JS8" s="92"/>
      <c r="JT8" s="92"/>
      <c r="JU8" s="92"/>
      <c r="JV8" s="92"/>
      <c r="JW8" s="92"/>
      <c r="JX8" s="92"/>
      <c r="JY8" s="92"/>
      <c r="JZ8" s="92"/>
      <c r="KA8" s="92"/>
      <c r="KB8" s="92"/>
      <c r="KC8" s="92"/>
      <c r="KD8" s="92"/>
      <c r="KE8" s="92"/>
      <c r="KF8" s="92"/>
      <c r="KG8" s="92"/>
      <c r="KH8" s="92"/>
      <c r="KI8" s="92"/>
      <c r="KJ8" s="92"/>
      <c r="KK8" s="92"/>
      <c r="KL8" s="92"/>
      <c r="KM8" s="92"/>
      <c r="KN8" s="92"/>
      <c r="KO8" s="92"/>
      <c r="KP8" s="92"/>
      <c r="KQ8" s="92"/>
      <c r="KR8" s="92"/>
      <c r="KS8" s="92"/>
      <c r="KT8" s="92"/>
      <c r="KU8" s="92"/>
      <c r="KV8" s="92"/>
      <c r="KW8" s="92"/>
      <c r="KX8" s="92"/>
      <c r="KY8" s="92"/>
      <c r="KZ8" s="92"/>
      <c r="LA8" s="92"/>
      <c r="LB8" s="92"/>
      <c r="LC8" s="92"/>
      <c r="LD8" s="92"/>
      <c r="LE8" s="92"/>
      <c r="LF8" s="92"/>
      <c r="LG8" s="92"/>
      <c r="LH8" s="92"/>
      <c r="LI8" s="92"/>
      <c r="LJ8" s="92"/>
      <c r="LK8" s="92"/>
      <c r="LL8" s="92"/>
      <c r="LM8" s="92"/>
      <c r="LN8" s="92"/>
      <c r="LO8" s="92"/>
      <c r="LP8" s="92"/>
      <c r="LQ8" s="92"/>
      <c r="LR8" s="92"/>
      <c r="LS8" s="92"/>
      <c r="LT8" s="92"/>
      <c r="LU8" s="92"/>
      <c r="LV8" s="92"/>
      <c r="LW8" s="92"/>
      <c r="LX8" s="92"/>
      <c r="LY8" s="92"/>
      <c r="LZ8" s="92"/>
      <c r="MA8" s="92"/>
      <c r="MB8" s="92"/>
      <c r="MC8" s="92"/>
      <c r="MD8" s="92"/>
      <c r="ME8" s="92"/>
      <c r="MF8" s="92"/>
      <c r="MG8" s="92"/>
      <c r="MH8" s="92"/>
      <c r="MI8" s="92"/>
      <c r="MJ8" s="92"/>
      <c r="MK8" s="92"/>
      <c r="ML8" s="92"/>
      <c r="MM8" s="92"/>
      <c r="MN8" s="92"/>
      <c r="MO8" s="92"/>
      <c r="MP8" s="92"/>
      <c r="MQ8" s="92"/>
      <c r="MR8" s="92"/>
      <c r="MS8" s="92"/>
      <c r="MT8" s="92"/>
      <c r="MU8" s="92"/>
      <c r="MV8" s="92"/>
      <c r="MW8" s="92"/>
      <c r="MX8" s="92"/>
      <c r="MY8" s="92"/>
      <c r="MZ8" s="92"/>
      <c r="NA8" s="92"/>
      <c r="NB8" s="92"/>
      <c r="NC8" s="92"/>
      <c r="ND8" s="92"/>
      <c r="NE8" s="92"/>
      <c r="NF8" s="92"/>
      <c r="NG8" s="92"/>
      <c r="NH8" s="92"/>
      <c r="NI8" s="92"/>
      <c r="NJ8" s="92"/>
      <c r="NK8" s="92"/>
      <c r="NL8" s="92"/>
      <c r="NM8" s="92"/>
      <c r="NN8" s="92"/>
      <c r="NO8" s="92"/>
      <c r="NP8" s="92"/>
      <c r="NQ8" s="92"/>
      <c r="NR8" s="92"/>
      <c r="NS8" s="92"/>
      <c r="NT8" s="92"/>
      <c r="NU8" s="92"/>
      <c r="NV8" s="92"/>
      <c r="NW8" s="92"/>
      <c r="NX8" s="92"/>
      <c r="NY8" s="92"/>
      <c r="NZ8" s="92"/>
      <c r="OA8" s="92"/>
      <c r="OB8" s="92"/>
      <c r="OC8" s="92"/>
      <c r="OD8" s="92"/>
      <c r="OE8" s="92"/>
      <c r="OF8" s="92"/>
      <c r="OG8" s="92"/>
      <c r="OH8" s="92"/>
      <c r="OI8" s="92"/>
      <c r="OJ8" s="92"/>
      <c r="OK8" s="92"/>
      <c r="OL8" s="92"/>
      <c r="OM8" s="92"/>
      <c r="ON8" s="92"/>
      <c r="OO8" s="92"/>
      <c r="OP8" s="92"/>
      <c r="OQ8" s="92"/>
      <c r="OR8" s="92"/>
      <c r="OS8" s="92"/>
      <c r="OT8" s="92"/>
      <c r="OU8" s="92"/>
      <c r="OV8" s="92"/>
      <c r="OW8" s="92"/>
      <c r="OX8" s="92"/>
      <c r="OY8" s="92"/>
      <c r="OZ8" s="92"/>
      <c r="PA8" s="92"/>
      <c r="PB8" s="92"/>
      <c r="PC8" s="92"/>
      <c r="PD8" s="92"/>
      <c r="PE8" s="92"/>
      <c r="PF8" s="92"/>
      <c r="PG8" s="92"/>
      <c r="PH8" s="92"/>
      <c r="PI8" s="92"/>
      <c r="PJ8" s="92"/>
      <c r="PK8" s="92"/>
      <c r="PL8" s="92"/>
      <c r="PM8" s="92"/>
      <c r="PN8" s="92"/>
      <c r="PO8" s="92"/>
      <c r="PP8" s="92"/>
      <c r="PQ8" s="92"/>
      <c r="PR8" s="92"/>
      <c r="PS8" s="92"/>
      <c r="PT8" s="92"/>
      <c r="PU8" s="92"/>
      <c r="PV8" s="92"/>
      <c r="PW8" s="92"/>
      <c r="PX8" s="92"/>
      <c r="PY8" s="92"/>
      <c r="PZ8" s="92"/>
      <c r="QA8" s="92"/>
      <c r="QB8" s="92"/>
      <c r="QC8" s="92"/>
      <c r="QD8" s="92"/>
      <c r="QE8" s="92"/>
      <c r="QF8" s="92"/>
      <c r="QG8" s="92"/>
      <c r="QH8" s="92"/>
      <c r="QI8" s="92"/>
      <c r="QJ8" s="92"/>
      <c r="QK8" s="92"/>
      <c r="QL8" s="92"/>
      <c r="QM8" s="92"/>
      <c r="QN8" s="92"/>
      <c r="QO8" s="92"/>
      <c r="QP8" s="92"/>
      <c r="QQ8" s="92"/>
      <c r="QR8" s="92"/>
      <c r="QS8" s="92"/>
      <c r="QT8" s="92"/>
      <c r="QU8" s="92"/>
      <c r="QV8" s="92"/>
      <c r="QW8" s="92"/>
      <c r="QX8" s="92"/>
      <c r="QY8" s="92"/>
      <c r="QZ8" s="92"/>
      <c r="RA8" s="92"/>
      <c r="RB8" s="92"/>
      <c r="RC8" s="92"/>
      <c r="RD8" s="92"/>
      <c r="RE8" s="92"/>
      <c r="RF8" s="92"/>
      <c r="RG8" s="92"/>
      <c r="RH8" s="92"/>
      <c r="RI8" s="92"/>
    </row>
    <row r="9" spans="1:477" s="95" customFormat="1" ht="15" customHeight="1" x14ac:dyDescent="0.25">
      <c r="A9" s="88"/>
      <c r="B9" s="8" t="s">
        <v>104</v>
      </c>
      <c r="C9" s="90"/>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c r="FT9" s="92"/>
      <c r="FU9" s="92"/>
      <c r="FV9" s="92"/>
      <c r="FW9" s="92"/>
      <c r="FX9" s="92"/>
      <c r="FY9" s="92"/>
      <c r="FZ9" s="92"/>
      <c r="GA9" s="92"/>
      <c r="GB9" s="92"/>
      <c r="GC9" s="92"/>
      <c r="GD9" s="92"/>
      <c r="GE9" s="92"/>
      <c r="GF9" s="92"/>
      <c r="GG9" s="92"/>
      <c r="GH9" s="92"/>
      <c r="GI9" s="92"/>
      <c r="GJ9" s="92"/>
      <c r="GK9" s="92"/>
      <c r="GL9" s="92"/>
      <c r="GM9" s="92"/>
      <c r="GN9" s="92"/>
      <c r="GO9" s="92"/>
      <c r="GP9" s="92"/>
      <c r="GQ9" s="92"/>
      <c r="GR9" s="92"/>
      <c r="GS9" s="92"/>
      <c r="GT9" s="92"/>
      <c r="GU9" s="92"/>
      <c r="GV9" s="92"/>
      <c r="GW9" s="92"/>
      <c r="GX9" s="92"/>
      <c r="GY9" s="92"/>
      <c r="GZ9" s="92"/>
      <c r="HA9" s="92"/>
      <c r="HB9" s="92"/>
      <c r="HC9" s="92"/>
      <c r="HD9" s="92"/>
      <c r="HE9" s="92"/>
      <c r="HF9" s="92"/>
      <c r="HG9" s="92"/>
      <c r="HH9" s="92"/>
      <c r="HI9" s="92"/>
      <c r="HJ9" s="92"/>
      <c r="HK9" s="92"/>
      <c r="HL9" s="92"/>
      <c r="HM9" s="92"/>
      <c r="HN9" s="92"/>
      <c r="HO9" s="92"/>
      <c r="HP9" s="92"/>
      <c r="HQ9" s="92"/>
      <c r="HR9" s="92"/>
      <c r="HS9" s="92"/>
      <c r="HT9" s="92"/>
      <c r="HU9" s="92"/>
      <c r="HV9" s="92"/>
      <c r="HW9" s="92"/>
      <c r="HX9" s="92"/>
      <c r="HY9" s="92"/>
      <c r="HZ9" s="92"/>
      <c r="IA9" s="92"/>
      <c r="IB9" s="92"/>
      <c r="IC9" s="92"/>
      <c r="ID9" s="92"/>
      <c r="IE9" s="92"/>
      <c r="IF9" s="92"/>
      <c r="IG9" s="92"/>
      <c r="IH9" s="92"/>
      <c r="II9" s="92"/>
      <c r="IJ9" s="92"/>
      <c r="IK9" s="92"/>
      <c r="IL9" s="92"/>
      <c r="IM9" s="92"/>
      <c r="IN9" s="92"/>
      <c r="IO9" s="92"/>
      <c r="IP9" s="92"/>
      <c r="IQ9" s="92"/>
      <c r="IR9" s="92"/>
      <c r="IS9" s="92"/>
      <c r="IT9" s="92"/>
      <c r="IU9" s="92"/>
      <c r="IV9" s="92"/>
      <c r="IW9" s="92"/>
      <c r="IX9" s="92"/>
      <c r="IY9" s="92"/>
      <c r="IZ9" s="92"/>
      <c r="JA9" s="92"/>
      <c r="JB9" s="92"/>
      <c r="JC9" s="92"/>
      <c r="JD9" s="92"/>
      <c r="JE9" s="92"/>
      <c r="JF9" s="92"/>
      <c r="JG9" s="92"/>
      <c r="JH9" s="92"/>
      <c r="JI9" s="92"/>
      <c r="JJ9" s="92"/>
      <c r="JK9" s="92"/>
      <c r="JL9" s="92"/>
      <c r="JM9" s="92"/>
      <c r="JN9" s="92"/>
      <c r="JO9" s="92"/>
      <c r="JP9" s="92"/>
      <c r="JQ9" s="92"/>
      <c r="JR9" s="92"/>
      <c r="JS9" s="92"/>
      <c r="JT9" s="92"/>
      <c r="JU9" s="92"/>
      <c r="JV9" s="92"/>
      <c r="JW9" s="92"/>
      <c r="JX9" s="92"/>
      <c r="JY9" s="92"/>
      <c r="JZ9" s="92"/>
      <c r="KA9" s="92"/>
      <c r="KB9" s="92"/>
      <c r="KC9" s="92"/>
      <c r="KD9" s="92"/>
      <c r="KE9" s="92"/>
      <c r="KF9" s="92"/>
      <c r="KG9" s="92"/>
      <c r="KH9" s="92"/>
      <c r="KI9" s="92"/>
      <c r="KJ9" s="92"/>
      <c r="KK9" s="92"/>
      <c r="KL9" s="92"/>
      <c r="KM9" s="92"/>
      <c r="KN9" s="92"/>
      <c r="KO9" s="92"/>
      <c r="KP9" s="92"/>
      <c r="KQ9" s="92"/>
      <c r="KR9" s="92"/>
      <c r="KS9" s="92"/>
      <c r="KT9" s="92"/>
      <c r="KU9" s="92"/>
      <c r="KV9" s="92"/>
      <c r="KW9" s="92"/>
      <c r="KX9" s="92"/>
      <c r="KY9" s="92"/>
      <c r="KZ9" s="92"/>
      <c r="LA9" s="92"/>
      <c r="LB9" s="92"/>
      <c r="LC9" s="92"/>
      <c r="LD9" s="92"/>
      <c r="LE9" s="92"/>
      <c r="LF9" s="92"/>
      <c r="LG9" s="92"/>
      <c r="LH9" s="92"/>
      <c r="LI9" s="92"/>
      <c r="LJ9" s="92"/>
      <c r="LK9" s="92"/>
      <c r="LL9" s="92"/>
      <c r="LM9" s="92"/>
      <c r="LN9" s="92"/>
      <c r="LO9" s="92"/>
      <c r="LP9" s="92"/>
      <c r="LQ9" s="92"/>
      <c r="LR9" s="92"/>
      <c r="LS9" s="92"/>
      <c r="LT9" s="92"/>
      <c r="LU9" s="92"/>
      <c r="LV9" s="92"/>
      <c r="LW9" s="92"/>
      <c r="LX9" s="92"/>
      <c r="LY9" s="92"/>
      <c r="LZ9" s="92"/>
      <c r="MA9" s="92"/>
      <c r="MB9" s="92"/>
      <c r="MC9" s="92"/>
      <c r="MD9" s="92"/>
      <c r="ME9" s="92"/>
      <c r="MF9" s="92"/>
      <c r="MG9" s="92"/>
      <c r="MH9" s="92"/>
      <c r="MI9" s="92"/>
      <c r="MJ9" s="92"/>
      <c r="MK9" s="92"/>
      <c r="ML9" s="92"/>
      <c r="MM9" s="92"/>
      <c r="MN9" s="92"/>
      <c r="MO9" s="92"/>
      <c r="MP9" s="92"/>
      <c r="MQ9" s="92"/>
      <c r="MR9" s="92"/>
      <c r="MS9" s="92"/>
      <c r="MT9" s="92"/>
      <c r="MU9" s="92"/>
      <c r="MV9" s="92"/>
      <c r="MW9" s="92"/>
      <c r="MX9" s="92"/>
      <c r="MY9" s="92"/>
      <c r="MZ9" s="92"/>
      <c r="NA9" s="92"/>
      <c r="NB9" s="92"/>
      <c r="NC9" s="92"/>
      <c r="ND9" s="92"/>
      <c r="NE9" s="92"/>
      <c r="NF9" s="92"/>
      <c r="NG9" s="92"/>
      <c r="NH9" s="92"/>
      <c r="NI9" s="92"/>
      <c r="NJ9" s="92"/>
      <c r="NK9" s="92"/>
      <c r="NL9" s="92"/>
      <c r="NM9" s="92"/>
      <c r="NN9" s="92"/>
      <c r="NO9" s="92"/>
      <c r="NP9" s="92"/>
      <c r="NQ9" s="92"/>
      <c r="NR9" s="92"/>
      <c r="NS9" s="92"/>
      <c r="NT9" s="92"/>
      <c r="NU9" s="92"/>
      <c r="NV9" s="92"/>
      <c r="NW9" s="92"/>
      <c r="NX9" s="92"/>
      <c r="NY9" s="92"/>
      <c r="NZ9" s="92"/>
      <c r="OA9" s="92"/>
      <c r="OB9" s="92"/>
      <c r="OC9" s="92"/>
      <c r="OD9" s="92"/>
      <c r="OE9" s="92"/>
      <c r="OF9" s="92"/>
      <c r="OG9" s="92"/>
      <c r="OH9" s="92"/>
      <c r="OI9" s="92"/>
      <c r="OJ9" s="92"/>
      <c r="OK9" s="92"/>
      <c r="OL9" s="92"/>
      <c r="OM9" s="92"/>
      <c r="ON9" s="92"/>
      <c r="OO9" s="92"/>
      <c r="OP9" s="92"/>
      <c r="OQ9" s="92"/>
      <c r="OR9" s="92"/>
      <c r="OS9" s="92"/>
      <c r="OT9" s="92"/>
      <c r="OU9" s="92"/>
      <c r="OV9" s="92"/>
      <c r="OW9" s="92"/>
      <c r="OX9" s="92"/>
      <c r="OY9" s="92"/>
      <c r="OZ9" s="92"/>
      <c r="PA9" s="92"/>
      <c r="PB9" s="92"/>
      <c r="PC9" s="92"/>
      <c r="PD9" s="92"/>
      <c r="PE9" s="92"/>
      <c r="PF9" s="92"/>
      <c r="PG9" s="92"/>
      <c r="PH9" s="92"/>
      <c r="PI9" s="92"/>
      <c r="PJ9" s="92"/>
      <c r="PK9" s="92"/>
      <c r="PL9" s="92"/>
      <c r="PM9" s="92"/>
      <c r="PN9" s="92"/>
      <c r="PO9" s="92"/>
      <c r="PP9" s="92"/>
      <c r="PQ9" s="92"/>
      <c r="PR9" s="92"/>
      <c r="PS9" s="92"/>
      <c r="PT9" s="92"/>
      <c r="PU9" s="92"/>
      <c r="PV9" s="92"/>
      <c r="PW9" s="92"/>
      <c r="PX9" s="92"/>
      <c r="PY9" s="92"/>
      <c r="PZ9" s="92"/>
      <c r="QA9" s="92"/>
      <c r="QB9" s="92"/>
      <c r="QC9" s="92"/>
      <c r="QD9" s="92"/>
      <c r="QE9" s="92"/>
      <c r="QF9" s="92"/>
      <c r="QG9" s="92"/>
      <c r="QH9" s="92"/>
      <c r="QI9" s="92"/>
      <c r="QJ9" s="92"/>
      <c r="QK9" s="92"/>
      <c r="QL9" s="92"/>
      <c r="QM9" s="92"/>
      <c r="QN9" s="92"/>
      <c r="QO9" s="92"/>
      <c r="QP9" s="92"/>
      <c r="QQ9" s="92"/>
      <c r="QR9" s="92"/>
      <c r="QS9" s="92"/>
      <c r="QT9" s="92"/>
      <c r="QU9" s="92"/>
      <c r="QV9" s="92"/>
      <c r="QW9" s="92"/>
      <c r="QX9" s="92"/>
      <c r="QY9" s="92"/>
      <c r="QZ9" s="92"/>
      <c r="RA9" s="92"/>
      <c r="RB9" s="92"/>
      <c r="RC9" s="92"/>
      <c r="RD9" s="92"/>
      <c r="RE9" s="92"/>
      <c r="RF9" s="92"/>
      <c r="RG9" s="92"/>
      <c r="RH9" s="92"/>
      <c r="RI9" s="92"/>
    </row>
    <row r="10" spans="1:477" s="95" customFormat="1" ht="15" customHeight="1" x14ac:dyDescent="0.25">
      <c r="A10" s="88"/>
      <c r="B10" s="8" t="s">
        <v>105</v>
      </c>
      <c r="C10" s="90"/>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2"/>
      <c r="FZ10" s="92"/>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2"/>
      <c r="HS10" s="92"/>
      <c r="HT10" s="92"/>
      <c r="HU10" s="92"/>
      <c r="HV10" s="92"/>
      <c r="HW10" s="92"/>
      <c r="HX10" s="92"/>
      <c r="HY10" s="92"/>
      <c r="HZ10" s="92"/>
      <c r="IA10" s="92"/>
      <c r="IB10" s="92"/>
      <c r="IC10" s="92"/>
      <c r="ID10" s="92"/>
      <c r="IE10" s="92"/>
      <c r="IF10" s="92"/>
      <c r="IG10" s="92"/>
      <c r="IH10" s="92"/>
      <c r="II10" s="92"/>
      <c r="IJ10" s="92"/>
      <c r="IK10" s="92"/>
      <c r="IL10" s="92"/>
      <c r="IM10" s="92"/>
      <c r="IN10" s="92"/>
      <c r="IO10" s="92"/>
      <c r="IP10" s="92"/>
      <c r="IQ10" s="92"/>
      <c r="IR10" s="92"/>
      <c r="IS10" s="92"/>
      <c r="IT10" s="92"/>
      <c r="IU10" s="92"/>
      <c r="IV10" s="92"/>
      <c r="IW10" s="92"/>
      <c r="IX10" s="92"/>
      <c r="IY10" s="92"/>
      <c r="IZ10" s="92"/>
      <c r="JA10" s="92"/>
      <c r="JB10" s="92"/>
      <c r="JC10" s="92"/>
      <c r="JD10" s="92"/>
      <c r="JE10" s="92"/>
      <c r="JF10" s="92"/>
      <c r="JG10" s="92"/>
      <c r="JH10" s="92"/>
      <c r="JI10" s="92"/>
      <c r="JJ10" s="92"/>
      <c r="JK10" s="92"/>
      <c r="JL10" s="92"/>
      <c r="JM10" s="92"/>
      <c r="JN10" s="92"/>
      <c r="JO10" s="92"/>
      <c r="JP10" s="92"/>
      <c r="JQ10" s="92"/>
      <c r="JR10" s="92"/>
      <c r="JS10" s="92"/>
      <c r="JT10" s="92"/>
      <c r="JU10" s="92"/>
      <c r="JV10" s="92"/>
      <c r="JW10" s="92"/>
      <c r="JX10" s="92"/>
      <c r="JY10" s="92"/>
      <c r="JZ10" s="92"/>
      <c r="KA10" s="92"/>
      <c r="KB10" s="92"/>
      <c r="KC10" s="92"/>
      <c r="KD10" s="92"/>
      <c r="KE10" s="92"/>
      <c r="KF10" s="92"/>
      <c r="KG10" s="92"/>
      <c r="KH10" s="92"/>
      <c r="KI10" s="92"/>
      <c r="KJ10" s="92"/>
      <c r="KK10" s="92"/>
      <c r="KL10" s="92"/>
      <c r="KM10" s="92"/>
      <c r="KN10" s="92"/>
      <c r="KO10" s="92"/>
      <c r="KP10" s="92"/>
      <c r="KQ10" s="92"/>
      <c r="KR10" s="92"/>
      <c r="KS10" s="92"/>
      <c r="KT10" s="92"/>
      <c r="KU10" s="92"/>
      <c r="KV10" s="92"/>
      <c r="KW10" s="92"/>
      <c r="KX10" s="92"/>
      <c r="KY10" s="92"/>
      <c r="KZ10" s="92"/>
      <c r="LA10" s="92"/>
      <c r="LB10" s="92"/>
      <c r="LC10" s="92"/>
      <c r="LD10" s="92"/>
      <c r="LE10" s="92"/>
      <c r="LF10" s="92"/>
      <c r="LG10" s="92"/>
      <c r="LH10" s="92"/>
      <c r="LI10" s="92"/>
      <c r="LJ10" s="92"/>
      <c r="LK10" s="92"/>
      <c r="LL10" s="92"/>
      <c r="LM10" s="92"/>
      <c r="LN10" s="92"/>
      <c r="LO10" s="92"/>
      <c r="LP10" s="92"/>
      <c r="LQ10" s="92"/>
      <c r="LR10" s="92"/>
      <c r="LS10" s="92"/>
      <c r="LT10" s="92"/>
      <c r="LU10" s="92"/>
      <c r="LV10" s="92"/>
      <c r="LW10" s="92"/>
      <c r="LX10" s="92"/>
      <c r="LY10" s="92"/>
      <c r="LZ10" s="92"/>
      <c r="MA10" s="92"/>
      <c r="MB10" s="92"/>
      <c r="MC10" s="92"/>
      <c r="MD10" s="92"/>
      <c r="ME10" s="92"/>
      <c r="MF10" s="92"/>
      <c r="MG10" s="92"/>
      <c r="MH10" s="92"/>
      <c r="MI10" s="92"/>
      <c r="MJ10" s="92"/>
      <c r="MK10" s="92"/>
      <c r="ML10" s="92"/>
      <c r="MM10" s="92"/>
      <c r="MN10" s="92"/>
      <c r="MO10" s="92"/>
      <c r="MP10" s="92"/>
      <c r="MQ10" s="92"/>
      <c r="MR10" s="92"/>
      <c r="MS10" s="92"/>
      <c r="MT10" s="92"/>
      <c r="MU10" s="92"/>
      <c r="MV10" s="92"/>
      <c r="MW10" s="92"/>
      <c r="MX10" s="92"/>
      <c r="MY10" s="92"/>
      <c r="MZ10" s="92"/>
      <c r="NA10" s="92"/>
      <c r="NB10" s="92"/>
      <c r="NC10" s="92"/>
      <c r="ND10" s="92"/>
      <c r="NE10" s="92"/>
      <c r="NF10" s="92"/>
      <c r="NG10" s="92"/>
      <c r="NH10" s="92"/>
      <c r="NI10" s="92"/>
      <c r="NJ10" s="92"/>
      <c r="NK10" s="92"/>
      <c r="NL10" s="92"/>
      <c r="NM10" s="92"/>
      <c r="NN10" s="92"/>
      <c r="NO10" s="92"/>
      <c r="NP10" s="92"/>
      <c r="NQ10" s="92"/>
      <c r="NR10" s="92"/>
      <c r="NS10" s="92"/>
      <c r="NT10" s="92"/>
      <c r="NU10" s="92"/>
      <c r="NV10" s="92"/>
      <c r="NW10" s="92"/>
      <c r="NX10" s="92"/>
      <c r="NY10" s="92"/>
      <c r="NZ10" s="92"/>
      <c r="OA10" s="92"/>
      <c r="OB10" s="92"/>
      <c r="OC10" s="92"/>
      <c r="OD10" s="92"/>
      <c r="OE10" s="92"/>
      <c r="OF10" s="92"/>
      <c r="OG10" s="92"/>
      <c r="OH10" s="92"/>
      <c r="OI10" s="92"/>
      <c r="OJ10" s="92"/>
      <c r="OK10" s="92"/>
      <c r="OL10" s="92"/>
      <c r="OM10" s="92"/>
      <c r="ON10" s="92"/>
      <c r="OO10" s="92"/>
      <c r="OP10" s="92"/>
      <c r="OQ10" s="92"/>
      <c r="OR10" s="92"/>
      <c r="OS10" s="92"/>
      <c r="OT10" s="92"/>
      <c r="OU10" s="92"/>
      <c r="OV10" s="92"/>
      <c r="OW10" s="92"/>
      <c r="OX10" s="92"/>
      <c r="OY10" s="92"/>
      <c r="OZ10" s="92"/>
      <c r="PA10" s="92"/>
      <c r="PB10" s="92"/>
      <c r="PC10" s="92"/>
      <c r="PD10" s="92"/>
      <c r="PE10" s="92"/>
      <c r="PF10" s="92"/>
      <c r="PG10" s="92"/>
      <c r="PH10" s="92"/>
      <c r="PI10" s="92"/>
      <c r="PJ10" s="92"/>
      <c r="PK10" s="92"/>
      <c r="PL10" s="92"/>
      <c r="PM10" s="92"/>
      <c r="PN10" s="92"/>
      <c r="PO10" s="92"/>
      <c r="PP10" s="92"/>
      <c r="PQ10" s="92"/>
      <c r="PR10" s="92"/>
      <c r="PS10" s="92"/>
      <c r="PT10" s="92"/>
      <c r="PU10" s="92"/>
      <c r="PV10" s="92"/>
      <c r="PW10" s="92"/>
      <c r="PX10" s="92"/>
      <c r="PY10" s="92"/>
      <c r="PZ10" s="92"/>
      <c r="QA10" s="92"/>
      <c r="QB10" s="92"/>
      <c r="QC10" s="92"/>
      <c r="QD10" s="92"/>
      <c r="QE10" s="92"/>
      <c r="QF10" s="92"/>
      <c r="QG10" s="92"/>
      <c r="QH10" s="92"/>
      <c r="QI10" s="92"/>
      <c r="QJ10" s="92"/>
      <c r="QK10" s="92"/>
      <c r="QL10" s="92"/>
      <c r="QM10" s="92"/>
      <c r="QN10" s="92"/>
      <c r="QO10" s="92"/>
      <c r="QP10" s="92"/>
      <c r="QQ10" s="92"/>
      <c r="QR10" s="92"/>
      <c r="QS10" s="92"/>
      <c r="QT10" s="92"/>
      <c r="QU10" s="92"/>
      <c r="QV10" s="92"/>
      <c r="QW10" s="92"/>
      <c r="QX10" s="92"/>
      <c r="QY10" s="92"/>
      <c r="QZ10" s="92"/>
      <c r="RA10" s="92"/>
      <c r="RB10" s="92"/>
      <c r="RC10" s="92"/>
      <c r="RD10" s="92"/>
      <c r="RE10" s="92"/>
      <c r="RF10" s="92"/>
      <c r="RG10" s="92"/>
      <c r="RH10" s="92"/>
      <c r="RI10" s="92"/>
    </row>
    <row r="11" spans="1:477" s="95" customFormat="1" ht="15" customHeight="1" x14ac:dyDescent="0.25">
      <c r="A11" s="88"/>
      <c r="B11" s="8" t="s">
        <v>106</v>
      </c>
      <c r="C11" s="90"/>
      <c r="D11" s="92"/>
      <c r="E11" s="92"/>
      <c r="F11" s="92"/>
      <c r="G11" s="92"/>
      <c r="H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c r="FT11" s="92"/>
      <c r="FU11" s="92"/>
      <c r="FV11" s="92"/>
      <c r="FW11" s="92"/>
      <c r="FX11" s="92"/>
      <c r="FY11" s="92"/>
      <c r="FZ11" s="92"/>
      <c r="GA11" s="92"/>
      <c r="GB11" s="92"/>
      <c r="GC11" s="92"/>
      <c r="GD11" s="92"/>
      <c r="GE11" s="92"/>
      <c r="GF11" s="92"/>
      <c r="GG11" s="92"/>
      <c r="GH11" s="92"/>
      <c r="GI11" s="92"/>
      <c r="GJ11" s="92"/>
      <c r="GK11" s="92"/>
      <c r="GL11" s="92"/>
      <c r="GM11" s="92"/>
      <c r="GN11" s="92"/>
      <c r="GO11" s="92"/>
      <c r="GP11" s="92"/>
      <c r="GQ11" s="92"/>
      <c r="GR11" s="92"/>
      <c r="GS11" s="92"/>
      <c r="GT11" s="92"/>
      <c r="GU11" s="92"/>
      <c r="GV11" s="92"/>
      <c r="GW11" s="92"/>
      <c r="GX11" s="92"/>
      <c r="GY11" s="92"/>
      <c r="GZ11" s="92"/>
      <c r="HA11" s="92"/>
      <c r="HB11" s="92"/>
      <c r="HC11" s="92"/>
      <c r="HD11" s="92"/>
      <c r="HE11" s="92"/>
      <c r="HF11" s="92"/>
      <c r="HG11" s="92"/>
      <c r="HH11" s="92"/>
      <c r="HI11" s="92"/>
      <c r="HJ11" s="92"/>
      <c r="HK11" s="92"/>
      <c r="HL11" s="92"/>
      <c r="HM11" s="92"/>
      <c r="HN11" s="92"/>
      <c r="HO11" s="92"/>
      <c r="HP11" s="92"/>
      <c r="HQ11" s="92"/>
      <c r="HR11" s="92"/>
      <c r="HS11" s="92"/>
      <c r="HT11" s="92"/>
      <c r="HU11" s="92"/>
      <c r="HV11" s="92"/>
      <c r="HW11" s="92"/>
      <c r="HX11" s="92"/>
      <c r="HY11" s="92"/>
      <c r="HZ11" s="92"/>
      <c r="IA11" s="92"/>
      <c r="IB11" s="92"/>
      <c r="IC11" s="92"/>
      <c r="ID11" s="92"/>
      <c r="IE11" s="92"/>
      <c r="IF11" s="92"/>
      <c r="IG11" s="92"/>
      <c r="IH11" s="92"/>
      <c r="II11" s="92"/>
      <c r="IJ11" s="92"/>
      <c r="IK11" s="92"/>
      <c r="IL11" s="92"/>
      <c r="IM11" s="92"/>
      <c r="IN11" s="92"/>
      <c r="IO11" s="92"/>
      <c r="IP11" s="92"/>
      <c r="IQ11" s="92"/>
      <c r="IR11" s="92"/>
      <c r="IS11" s="92"/>
      <c r="IT11" s="92"/>
      <c r="IU11" s="92"/>
      <c r="IV11" s="92"/>
      <c r="IW11" s="92"/>
      <c r="IX11" s="92"/>
      <c r="IY11" s="92"/>
      <c r="IZ11" s="92"/>
      <c r="JA11" s="92"/>
      <c r="JB11" s="92"/>
      <c r="JC11" s="92"/>
      <c r="JD11" s="92"/>
      <c r="JE11" s="92"/>
      <c r="JF11" s="92"/>
      <c r="JG11" s="92"/>
      <c r="JH11" s="92"/>
      <c r="JI11" s="92"/>
      <c r="JJ11" s="92"/>
      <c r="JK11" s="92"/>
      <c r="JL11" s="92"/>
      <c r="JM11" s="92"/>
      <c r="JN11" s="92"/>
      <c r="JO11" s="92"/>
      <c r="JP11" s="92"/>
      <c r="JQ11" s="92"/>
      <c r="JR11" s="92"/>
      <c r="JS11" s="92"/>
      <c r="JT11" s="92"/>
      <c r="JU11" s="92"/>
      <c r="JV11" s="92"/>
      <c r="JW11" s="92"/>
      <c r="JX11" s="92"/>
      <c r="JY11" s="92"/>
      <c r="JZ11" s="92"/>
      <c r="KA11" s="92"/>
      <c r="KB11" s="92"/>
      <c r="KC11" s="92"/>
      <c r="KD11" s="92"/>
      <c r="KE11" s="92"/>
      <c r="KF11" s="92"/>
      <c r="KG11" s="92"/>
      <c r="KH11" s="92"/>
      <c r="KI11" s="92"/>
      <c r="KJ11" s="92"/>
      <c r="KK11" s="92"/>
      <c r="KL11" s="92"/>
      <c r="KM11" s="92"/>
      <c r="KN11" s="92"/>
      <c r="KO11" s="92"/>
      <c r="KP11" s="92"/>
      <c r="KQ11" s="92"/>
      <c r="KR11" s="92"/>
      <c r="KS11" s="92"/>
      <c r="KT11" s="92"/>
      <c r="KU11" s="92"/>
      <c r="KV11" s="92"/>
      <c r="KW11" s="92"/>
      <c r="KX11" s="92"/>
      <c r="KY11" s="92"/>
      <c r="KZ11" s="92"/>
      <c r="LA11" s="92"/>
      <c r="LB11" s="92"/>
      <c r="LC11" s="92"/>
      <c r="LD11" s="92"/>
      <c r="LE11" s="92"/>
      <c r="LF11" s="92"/>
      <c r="LG11" s="92"/>
      <c r="LH11" s="92"/>
      <c r="LI11" s="92"/>
      <c r="LJ11" s="92"/>
      <c r="LK11" s="92"/>
      <c r="LL11" s="92"/>
      <c r="LM11" s="92"/>
      <c r="LN11" s="92"/>
      <c r="LO11" s="92"/>
      <c r="LP11" s="92"/>
      <c r="LQ11" s="92"/>
      <c r="LR11" s="92"/>
      <c r="LS11" s="92"/>
      <c r="LT11" s="92"/>
      <c r="LU11" s="92"/>
      <c r="LV11" s="92"/>
      <c r="LW11" s="92"/>
      <c r="LX11" s="92"/>
      <c r="LY11" s="92"/>
      <c r="LZ11" s="92"/>
      <c r="MA11" s="92"/>
      <c r="MB11" s="92"/>
      <c r="MC11" s="92"/>
      <c r="MD11" s="92"/>
      <c r="ME11" s="92"/>
      <c r="MF11" s="92"/>
      <c r="MG11" s="92"/>
      <c r="MH11" s="92"/>
      <c r="MI11" s="92"/>
      <c r="MJ11" s="92"/>
      <c r="MK11" s="92"/>
      <c r="ML11" s="92"/>
      <c r="MM11" s="92"/>
      <c r="MN11" s="92"/>
      <c r="MO11" s="92"/>
      <c r="MP11" s="92"/>
      <c r="MQ11" s="92"/>
      <c r="MR11" s="92"/>
      <c r="MS11" s="92"/>
      <c r="MT11" s="92"/>
      <c r="MU11" s="92"/>
      <c r="MV11" s="92"/>
      <c r="MW11" s="92"/>
      <c r="MX11" s="92"/>
      <c r="MY11" s="92"/>
      <c r="MZ11" s="92"/>
      <c r="NA11" s="92"/>
      <c r="NB11" s="92"/>
      <c r="NC11" s="92"/>
      <c r="ND11" s="92"/>
      <c r="NE11" s="92"/>
      <c r="NF11" s="92"/>
      <c r="NG11" s="92"/>
      <c r="NH11" s="92"/>
      <c r="NI11" s="92"/>
      <c r="NJ11" s="92"/>
      <c r="NK11" s="92"/>
      <c r="NL11" s="92"/>
      <c r="NM11" s="92"/>
      <c r="NN11" s="92"/>
      <c r="NO11" s="92"/>
      <c r="NP11" s="92"/>
      <c r="NQ11" s="92"/>
      <c r="NR11" s="92"/>
      <c r="NS11" s="92"/>
      <c r="NT11" s="92"/>
      <c r="NU11" s="92"/>
      <c r="NV11" s="92"/>
      <c r="NW11" s="92"/>
      <c r="NX11" s="92"/>
      <c r="NY11" s="92"/>
      <c r="NZ11" s="92"/>
      <c r="OA11" s="92"/>
      <c r="OB11" s="92"/>
      <c r="OC11" s="92"/>
      <c r="OD11" s="92"/>
      <c r="OE11" s="92"/>
      <c r="OF11" s="92"/>
      <c r="OG11" s="92"/>
      <c r="OH11" s="92"/>
      <c r="OI11" s="92"/>
      <c r="OJ11" s="92"/>
      <c r="OK11" s="92"/>
      <c r="OL11" s="92"/>
      <c r="OM11" s="92"/>
      <c r="ON11" s="92"/>
      <c r="OO11" s="92"/>
      <c r="OP11" s="92"/>
      <c r="OQ11" s="92"/>
      <c r="OR11" s="92"/>
      <c r="OS11" s="92"/>
      <c r="OT11" s="92"/>
      <c r="OU11" s="92"/>
      <c r="OV11" s="92"/>
      <c r="OW11" s="92"/>
      <c r="OX11" s="92"/>
      <c r="OY11" s="92"/>
      <c r="OZ11" s="92"/>
      <c r="PA11" s="92"/>
      <c r="PB11" s="92"/>
      <c r="PC11" s="92"/>
      <c r="PD11" s="92"/>
      <c r="PE11" s="92"/>
      <c r="PF11" s="92"/>
      <c r="PG11" s="92"/>
      <c r="PH11" s="92"/>
      <c r="PI11" s="92"/>
      <c r="PJ11" s="92"/>
      <c r="PK11" s="92"/>
      <c r="PL11" s="92"/>
      <c r="PM11" s="92"/>
      <c r="PN11" s="92"/>
      <c r="PO11" s="92"/>
      <c r="PP11" s="92"/>
      <c r="PQ11" s="92"/>
      <c r="PR11" s="92"/>
      <c r="PS11" s="92"/>
      <c r="PT11" s="92"/>
      <c r="PU11" s="92"/>
      <c r="PV11" s="92"/>
      <c r="PW11" s="92"/>
      <c r="PX11" s="92"/>
      <c r="PY11" s="92"/>
      <c r="PZ11" s="92"/>
      <c r="QA11" s="92"/>
      <c r="QB11" s="92"/>
      <c r="QC11" s="92"/>
      <c r="QD11" s="92"/>
      <c r="QE11" s="92"/>
      <c r="QF11" s="92"/>
      <c r="QG11" s="92"/>
      <c r="QH11" s="92"/>
      <c r="QI11" s="92"/>
      <c r="QJ11" s="92"/>
      <c r="QK11" s="92"/>
      <c r="QL11" s="92"/>
      <c r="QM11" s="92"/>
      <c r="QN11" s="92"/>
      <c r="QO11" s="92"/>
      <c r="QP11" s="92"/>
      <c r="QQ11" s="92"/>
      <c r="QR11" s="92"/>
      <c r="QS11" s="92"/>
      <c r="QT11" s="92"/>
      <c r="QU11" s="92"/>
      <c r="QV11" s="92"/>
      <c r="QW11" s="92"/>
      <c r="QX11" s="92"/>
      <c r="QY11" s="92"/>
      <c r="QZ11" s="92"/>
      <c r="RA11" s="92"/>
      <c r="RB11" s="92"/>
      <c r="RC11" s="92"/>
      <c r="RD11" s="92"/>
      <c r="RE11" s="92"/>
      <c r="RF11" s="92"/>
      <c r="RG11" s="92"/>
      <c r="RH11" s="92"/>
      <c r="RI11" s="92"/>
    </row>
    <row r="12" spans="1:477" s="95" customFormat="1" ht="15" customHeight="1" x14ac:dyDescent="0.25">
      <c r="A12" s="88"/>
      <c r="B12" s="8" t="s">
        <v>107</v>
      </c>
      <c r="C12" s="90"/>
      <c r="D12" s="92"/>
      <c r="E12" s="92"/>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2"/>
      <c r="FZ12" s="92"/>
      <c r="GA12" s="92"/>
      <c r="GB12" s="92"/>
      <c r="GC12" s="92"/>
      <c r="GD12" s="92"/>
      <c r="GE12" s="92"/>
      <c r="GF12" s="92"/>
      <c r="GG12" s="92"/>
      <c r="GH12" s="92"/>
      <c r="GI12" s="92"/>
      <c r="GJ12" s="92"/>
      <c r="GK12" s="92"/>
      <c r="GL12" s="92"/>
      <c r="GM12" s="92"/>
      <c r="GN12" s="92"/>
      <c r="GO12" s="92"/>
      <c r="GP12" s="92"/>
      <c r="GQ12" s="92"/>
      <c r="GR12" s="92"/>
      <c r="GS12" s="92"/>
      <c r="GT12" s="92"/>
      <c r="GU12" s="92"/>
      <c r="GV12" s="92"/>
      <c r="GW12" s="92"/>
      <c r="GX12" s="92"/>
      <c r="GY12" s="92"/>
      <c r="GZ12" s="92"/>
      <c r="HA12" s="92"/>
      <c r="HB12" s="92"/>
      <c r="HC12" s="92"/>
      <c r="HD12" s="92"/>
      <c r="HE12" s="92"/>
      <c r="HF12" s="92"/>
      <c r="HG12" s="92"/>
      <c r="HH12" s="92"/>
      <c r="HI12" s="92"/>
      <c r="HJ12" s="92"/>
      <c r="HK12" s="92"/>
      <c r="HL12" s="92"/>
      <c r="HM12" s="92"/>
      <c r="HN12" s="92"/>
      <c r="HO12" s="92"/>
      <c r="HP12" s="92"/>
      <c r="HQ12" s="92"/>
      <c r="HR12" s="92"/>
      <c r="HS12" s="92"/>
      <c r="HT12" s="92"/>
      <c r="HU12" s="92"/>
      <c r="HV12" s="92"/>
      <c r="HW12" s="92"/>
      <c r="HX12" s="92"/>
      <c r="HY12" s="92"/>
      <c r="HZ12" s="92"/>
      <c r="IA12" s="92"/>
      <c r="IB12" s="92"/>
      <c r="IC12" s="92"/>
      <c r="ID12" s="92"/>
      <c r="IE12" s="92"/>
      <c r="IF12" s="92"/>
      <c r="IG12" s="92"/>
      <c r="IH12" s="92"/>
      <c r="II12" s="92"/>
      <c r="IJ12" s="92"/>
      <c r="IK12" s="92"/>
      <c r="IL12" s="92"/>
      <c r="IM12" s="92"/>
      <c r="IN12" s="92"/>
      <c r="IO12" s="92"/>
      <c r="IP12" s="92"/>
      <c r="IQ12" s="92"/>
      <c r="IR12" s="92"/>
      <c r="IS12" s="92"/>
      <c r="IT12" s="92"/>
      <c r="IU12" s="92"/>
      <c r="IV12" s="92"/>
      <c r="IW12" s="92"/>
      <c r="IX12" s="92"/>
      <c r="IY12" s="92"/>
      <c r="IZ12" s="92"/>
      <c r="JA12" s="92"/>
      <c r="JB12" s="92"/>
      <c r="JC12" s="92"/>
      <c r="JD12" s="92"/>
      <c r="JE12" s="92"/>
      <c r="JF12" s="92"/>
      <c r="JG12" s="92"/>
      <c r="JH12" s="92"/>
      <c r="JI12" s="92"/>
      <c r="JJ12" s="92"/>
      <c r="JK12" s="92"/>
      <c r="JL12" s="92"/>
      <c r="JM12" s="92"/>
      <c r="JN12" s="92"/>
      <c r="JO12" s="92"/>
      <c r="JP12" s="92"/>
      <c r="JQ12" s="92"/>
      <c r="JR12" s="92"/>
      <c r="JS12" s="92"/>
      <c r="JT12" s="92"/>
      <c r="JU12" s="92"/>
      <c r="JV12" s="92"/>
      <c r="JW12" s="92"/>
      <c r="JX12" s="92"/>
      <c r="JY12" s="92"/>
      <c r="JZ12" s="92"/>
      <c r="KA12" s="92"/>
      <c r="KB12" s="92"/>
      <c r="KC12" s="92"/>
      <c r="KD12" s="92"/>
      <c r="KE12" s="92"/>
      <c r="KF12" s="92"/>
      <c r="KG12" s="92"/>
      <c r="KH12" s="92"/>
      <c r="KI12" s="92"/>
      <c r="KJ12" s="92"/>
      <c r="KK12" s="92"/>
      <c r="KL12" s="92"/>
      <c r="KM12" s="92"/>
      <c r="KN12" s="92"/>
      <c r="KO12" s="92"/>
      <c r="KP12" s="92"/>
      <c r="KQ12" s="92"/>
      <c r="KR12" s="92"/>
      <c r="KS12" s="92"/>
      <c r="KT12" s="92"/>
      <c r="KU12" s="92"/>
      <c r="KV12" s="92"/>
      <c r="KW12" s="92"/>
      <c r="KX12" s="92"/>
      <c r="KY12" s="92"/>
      <c r="KZ12" s="92"/>
      <c r="LA12" s="92"/>
      <c r="LB12" s="92"/>
      <c r="LC12" s="92"/>
      <c r="LD12" s="92"/>
      <c r="LE12" s="92"/>
      <c r="LF12" s="92"/>
      <c r="LG12" s="92"/>
      <c r="LH12" s="92"/>
      <c r="LI12" s="92"/>
      <c r="LJ12" s="92"/>
      <c r="LK12" s="92"/>
      <c r="LL12" s="92"/>
      <c r="LM12" s="92"/>
      <c r="LN12" s="92"/>
      <c r="LO12" s="92"/>
      <c r="LP12" s="92"/>
      <c r="LQ12" s="92"/>
      <c r="LR12" s="92"/>
      <c r="LS12" s="92"/>
      <c r="LT12" s="92"/>
      <c r="LU12" s="92"/>
      <c r="LV12" s="92"/>
      <c r="LW12" s="92"/>
      <c r="LX12" s="92"/>
      <c r="LY12" s="92"/>
      <c r="LZ12" s="92"/>
      <c r="MA12" s="92"/>
      <c r="MB12" s="92"/>
      <c r="MC12" s="92"/>
      <c r="MD12" s="92"/>
      <c r="ME12" s="92"/>
      <c r="MF12" s="92"/>
      <c r="MG12" s="92"/>
      <c r="MH12" s="92"/>
      <c r="MI12" s="92"/>
      <c r="MJ12" s="92"/>
      <c r="MK12" s="92"/>
      <c r="ML12" s="92"/>
      <c r="MM12" s="92"/>
      <c r="MN12" s="92"/>
      <c r="MO12" s="92"/>
      <c r="MP12" s="92"/>
      <c r="MQ12" s="92"/>
      <c r="MR12" s="92"/>
      <c r="MS12" s="92"/>
      <c r="MT12" s="92"/>
      <c r="MU12" s="92"/>
      <c r="MV12" s="92"/>
      <c r="MW12" s="92"/>
      <c r="MX12" s="92"/>
      <c r="MY12" s="92"/>
      <c r="MZ12" s="92"/>
      <c r="NA12" s="92"/>
      <c r="NB12" s="92"/>
      <c r="NC12" s="92"/>
      <c r="ND12" s="92"/>
      <c r="NE12" s="92"/>
      <c r="NF12" s="92"/>
      <c r="NG12" s="92"/>
      <c r="NH12" s="92"/>
      <c r="NI12" s="92"/>
      <c r="NJ12" s="92"/>
      <c r="NK12" s="92"/>
      <c r="NL12" s="92"/>
      <c r="NM12" s="92"/>
      <c r="NN12" s="92"/>
      <c r="NO12" s="92"/>
      <c r="NP12" s="92"/>
      <c r="NQ12" s="92"/>
      <c r="NR12" s="92"/>
      <c r="NS12" s="92"/>
      <c r="NT12" s="92"/>
      <c r="NU12" s="92"/>
      <c r="NV12" s="92"/>
      <c r="NW12" s="92"/>
      <c r="NX12" s="92"/>
      <c r="NY12" s="92"/>
      <c r="NZ12" s="92"/>
      <c r="OA12" s="92"/>
      <c r="OB12" s="92"/>
      <c r="OC12" s="92"/>
      <c r="OD12" s="92"/>
      <c r="OE12" s="92"/>
      <c r="OF12" s="92"/>
      <c r="OG12" s="92"/>
      <c r="OH12" s="92"/>
      <c r="OI12" s="92"/>
      <c r="OJ12" s="92"/>
      <c r="OK12" s="92"/>
      <c r="OL12" s="92"/>
      <c r="OM12" s="92"/>
      <c r="ON12" s="92"/>
      <c r="OO12" s="92"/>
      <c r="OP12" s="92"/>
      <c r="OQ12" s="92"/>
      <c r="OR12" s="92"/>
      <c r="OS12" s="92"/>
      <c r="OT12" s="92"/>
      <c r="OU12" s="92"/>
      <c r="OV12" s="92"/>
      <c r="OW12" s="92"/>
      <c r="OX12" s="92"/>
      <c r="OY12" s="92"/>
      <c r="OZ12" s="92"/>
      <c r="PA12" s="92"/>
      <c r="PB12" s="92"/>
      <c r="PC12" s="92"/>
      <c r="PD12" s="92"/>
      <c r="PE12" s="92"/>
      <c r="PF12" s="92"/>
      <c r="PG12" s="92"/>
      <c r="PH12" s="92"/>
      <c r="PI12" s="92"/>
      <c r="PJ12" s="92"/>
      <c r="PK12" s="92"/>
      <c r="PL12" s="92"/>
      <c r="PM12" s="92"/>
      <c r="PN12" s="92"/>
      <c r="PO12" s="92"/>
      <c r="PP12" s="92"/>
      <c r="PQ12" s="92"/>
      <c r="PR12" s="92"/>
      <c r="PS12" s="92"/>
      <c r="PT12" s="92"/>
      <c r="PU12" s="92"/>
      <c r="PV12" s="92"/>
      <c r="PW12" s="92"/>
      <c r="PX12" s="92"/>
      <c r="PY12" s="92"/>
      <c r="PZ12" s="92"/>
      <c r="QA12" s="92"/>
      <c r="QB12" s="92"/>
      <c r="QC12" s="92"/>
      <c r="QD12" s="92"/>
      <c r="QE12" s="92"/>
      <c r="QF12" s="92"/>
      <c r="QG12" s="92"/>
      <c r="QH12" s="92"/>
      <c r="QI12" s="92"/>
      <c r="QJ12" s="92"/>
      <c r="QK12" s="92"/>
      <c r="QL12" s="92"/>
      <c r="QM12" s="92"/>
      <c r="QN12" s="92"/>
      <c r="QO12" s="92"/>
      <c r="QP12" s="92"/>
      <c r="QQ12" s="92"/>
      <c r="QR12" s="92"/>
      <c r="QS12" s="92"/>
      <c r="QT12" s="92"/>
      <c r="QU12" s="92"/>
      <c r="QV12" s="92"/>
      <c r="QW12" s="92"/>
      <c r="QX12" s="92"/>
      <c r="QY12" s="92"/>
      <c r="QZ12" s="92"/>
      <c r="RA12" s="92"/>
      <c r="RB12" s="92"/>
      <c r="RC12" s="92"/>
      <c r="RD12" s="92"/>
      <c r="RE12" s="92"/>
      <c r="RF12" s="92"/>
      <c r="RG12" s="92"/>
      <c r="RH12" s="92"/>
      <c r="RI12" s="92"/>
    </row>
    <row r="13" spans="1:477" s="95" customFormat="1" ht="15" customHeight="1" x14ac:dyDescent="0.25">
      <c r="A13" s="88"/>
      <c r="B13" s="8" t="s">
        <v>108</v>
      </c>
      <c r="C13" s="90"/>
      <c r="D13" s="92"/>
      <c r="E13" s="92"/>
      <c r="F13" s="92"/>
      <c r="G13" s="92"/>
      <c r="H13" s="92"/>
      <c r="I13" s="92"/>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c r="FO13" s="92"/>
      <c r="FP13" s="92"/>
      <c r="FQ13" s="92"/>
      <c r="FR13" s="92"/>
      <c r="FS13" s="92"/>
      <c r="FT13" s="92"/>
      <c r="FU13" s="92"/>
      <c r="FV13" s="92"/>
      <c r="FW13" s="92"/>
      <c r="FX13" s="92"/>
      <c r="FY13" s="92"/>
      <c r="FZ13" s="92"/>
      <c r="GA13" s="92"/>
      <c r="GB13" s="92"/>
      <c r="GC13" s="92"/>
      <c r="GD13" s="92"/>
      <c r="GE13" s="92"/>
      <c r="GF13" s="92"/>
      <c r="GG13" s="92"/>
      <c r="GH13" s="92"/>
      <c r="GI13" s="92"/>
      <c r="GJ13" s="92"/>
      <c r="GK13" s="92"/>
      <c r="GL13" s="92"/>
      <c r="GM13" s="92"/>
      <c r="GN13" s="92"/>
      <c r="GO13" s="92"/>
      <c r="GP13" s="92"/>
      <c r="GQ13" s="92"/>
      <c r="GR13" s="92"/>
      <c r="GS13" s="92"/>
      <c r="GT13" s="92"/>
      <c r="GU13" s="92"/>
      <c r="GV13" s="92"/>
      <c r="GW13" s="92"/>
      <c r="GX13" s="92"/>
      <c r="GY13" s="92"/>
      <c r="GZ13" s="92"/>
      <c r="HA13" s="92"/>
      <c r="HB13" s="92"/>
      <c r="HC13" s="92"/>
      <c r="HD13" s="92"/>
      <c r="HE13" s="92"/>
      <c r="HF13" s="92"/>
      <c r="HG13" s="92"/>
      <c r="HH13" s="92"/>
      <c r="HI13" s="92"/>
      <c r="HJ13" s="92"/>
      <c r="HK13" s="92"/>
      <c r="HL13" s="92"/>
      <c r="HM13" s="92"/>
      <c r="HN13" s="92"/>
      <c r="HO13" s="92"/>
      <c r="HP13" s="92"/>
      <c r="HQ13" s="92"/>
      <c r="HR13" s="92"/>
      <c r="HS13" s="92"/>
      <c r="HT13" s="92"/>
      <c r="HU13" s="92"/>
      <c r="HV13" s="92"/>
      <c r="HW13" s="92"/>
      <c r="HX13" s="92"/>
      <c r="HY13" s="92"/>
      <c r="HZ13" s="92"/>
      <c r="IA13" s="92"/>
      <c r="IB13" s="92"/>
      <c r="IC13" s="92"/>
      <c r="ID13" s="92"/>
      <c r="IE13" s="92"/>
      <c r="IF13" s="92"/>
      <c r="IG13" s="92"/>
      <c r="IH13" s="92"/>
      <c r="II13" s="92"/>
      <c r="IJ13" s="92"/>
      <c r="IK13" s="92"/>
      <c r="IL13" s="92"/>
      <c r="IM13" s="92"/>
      <c r="IN13" s="92"/>
      <c r="IO13" s="92"/>
      <c r="IP13" s="92"/>
      <c r="IQ13" s="92"/>
      <c r="IR13" s="92"/>
      <c r="IS13" s="92"/>
      <c r="IT13" s="92"/>
      <c r="IU13" s="92"/>
      <c r="IV13" s="92"/>
      <c r="IW13" s="92"/>
      <c r="IX13" s="92"/>
      <c r="IY13" s="92"/>
      <c r="IZ13" s="92"/>
      <c r="JA13" s="92"/>
      <c r="JB13" s="92"/>
      <c r="JC13" s="92"/>
      <c r="JD13" s="92"/>
      <c r="JE13" s="92"/>
      <c r="JF13" s="92"/>
      <c r="JG13" s="92"/>
      <c r="JH13" s="92"/>
      <c r="JI13" s="92"/>
      <c r="JJ13" s="92"/>
      <c r="JK13" s="92"/>
      <c r="JL13" s="92"/>
      <c r="JM13" s="92"/>
      <c r="JN13" s="92"/>
      <c r="JO13" s="92"/>
      <c r="JP13" s="92"/>
      <c r="JQ13" s="92"/>
      <c r="JR13" s="92"/>
      <c r="JS13" s="92"/>
      <c r="JT13" s="92"/>
      <c r="JU13" s="92"/>
      <c r="JV13" s="92"/>
      <c r="JW13" s="92"/>
      <c r="JX13" s="92"/>
      <c r="JY13" s="92"/>
      <c r="JZ13" s="92"/>
      <c r="KA13" s="92"/>
      <c r="KB13" s="92"/>
      <c r="KC13" s="92"/>
      <c r="KD13" s="92"/>
      <c r="KE13" s="92"/>
      <c r="KF13" s="92"/>
      <c r="KG13" s="92"/>
      <c r="KH13" s="92"/>
      <c r="KI13" s="92"/>
      <c r="KJ13" s="92"/>
      <c r="KK13" s="92"/>
      <c r="KL13" s="92"/>
      <c r="KM13" s="92"/>
      <c r="KN13" s="92"/>
      <c r="KO13" s="92"/>
      <c r="KP13" s="92"/>
      <c r="KQ13" s="92"/>
      <c r="KR13" s="92"/>
      <c r="KS13" s="92"/>
      <c r="KT13" s="92"/>
      <c r="KU13" s="92"/>
      <c r="KV13" s="92"/>
      <c r="KW13" s="92"/>
      <c r="KX13" s="92"/>
      <c r="KY13" s="92"/>
      <c r="KZ13" s="92"/>
      <c r="LA13" s="92"/>
      <c r="LB13" s="92"/>
      <c r="LC13" s="92"/>
      <c r="LD13" s="92"/>
      <c r="LE13" s="92"/>
      <c r="LF13" s="92"/>
      <c r="LG13" s="92"/>
      <c r="LH13" s="92"/>
      <c r="LI13" s="92"/>
      <c r="LJ13" s="92"/>
      <c r="LK13" s="92"/>
      <c r="LL13" s="92"/>
      <c r="LM13" s="92"/>
      <c r="LN13" s="92"/>
      <c r="LO13" s="92"/>
      <c r="LP13" s="92"/>
      <c r="LQ13" s="92"/>
      <c r="LR13" s="92"/>
      <c r="LS13" s="92"/>
      <c r="LT13" s="92"/>
      <c r="LU13" s="92"/>
      <c r="LV13" s="92"/>
      <c r="LW13" s="92"/>
      <c r="LX13" s="92"/>
      <c r="LY13" s="92"/>
      <c r="LZ13" s="92"/>
      <c r="MA13" s="92"/>
      <c r="MB13" s="92"/>
      <c r="MC13" s="92"/>
      <c r="MD13" s="92"/>
      <c r="ME13" s="92"/>
      <c r="MF13" s="92"/>
      <c r="MG13" s="92"/>
      <c r="MH13" s="92"/>
      <c r="MI13" s="92"/>
      <c r="MJ13" s="92"/>
      <c r="MK13" s="92"/>
      <c r="ML13" s="92"/>
      <c r="MM13" s="92"/>
      <c r="MN13" s="92"/>
      <c r="MO13" s="92"/>
      <c r="MP13" s="92"/>
      <c r="MQ13" s="92"/>
      <c r="MR13" s="92"/>
      <c r="MS13" s="92"/>
      <c r="MT13" s="92"/>
      <c r="MU13" s="92"/>
      <c r="MV13" s="92"/>
      <c r="MW13" s="92"/>
      <c r="MX13" s="92"/>
      <c r="MY13" s="92"/>
      <c r="MZ13" s="92"/>
      <c r="NA13" s="92"/>
      <c r="NB13" s="92"/>
      <c r="NC13" s="92"/>
      <c r="ND13" s="92"/>
      <c r="NE13" s="92"/>
      <c r="NF13" s="92"/>
      <c r="NG13" s="92"/>
      <c r="NH13" s="92"/>
      <c r="NI13" s="92"/>
      <c r="NJ13" s="92"/>
      <c r="NK13" s="92"/>
      <c r="NL13" s="92"/>
      <c r="NM13" s="92"/>
      <c r="NN13" s="92"/>
      <c r="NO13" s="92"/>
      <c r="NP13" s="92"/>
      <c r="NQ13" s="92"/>
      <c r="NR13" s="92"/>
      <c r="NS13" s="92"/>
      <c r="NT13" s="92"/>
      <c r="NU13" s="92"/>
      <c r="NV13" s="92"/>
      <c r="NW13" s="92"/>
      <c r="NX13" s="92"/>
      <c r="NY13" s="92"/>
      <c r="NZ13" s="92"/>
      <c r="OA13" s="92"/>
      <c r="OB13" s="92"/>
      <c r="OC13" s="92"/>
      <c r="OD13" s="92"/>
      <c r="OE13" s="92"/>
      <c r="OF13" s="92"/>
      <c r="OG13" s="92"/>
      <c r="OH13" s="92"/>
      <c r="OI13" s="92"/>
      <c r="OJ13" s="92"/>
      <c r="OK13" s="92"/>
      <c r="OL13" s="92"/>
      <c r="OM13" s="92"/>
      <c r="ON13" s="92"/>
      <c r="OO13" s="92"/>
      <c r="OP13" s="92"/>
      <c r="OQ13" s="92"/>
      <c r="OR13" s="92"/>
      <c r="OS13" s="92"/>
      <c r="OT13" s="92"/>
      <c r="OU13" s="92"/>
      <c r="OV13" s="92"/>
      <c r="OW13" s="92"/>
      <c r="OX13" s="92"/>
      <c r="OY13" s="92"/>
      <c r="OZ13" s="92"/>
      <c r="PA13" s="92"/>
      <c r="PB13" s="92"/>
      <c r="PC13" s="92"/>
      <c r="PD13" s="92"/>
      <c r="PE13" s="92"/>
      <c r="PF13" s="92"/>
      <c r="PG13" s="92"/>
      <c r="PH13" s="92"/>
      <c r="PI13" s="92"/>
      <c r="PJ13" s="92"/>
      <c r="PK13" s="92"/>
      <c r="PL13" s="92"/>
      <c r="PM13" s="92"/>
      <c r="PN13" s="92"/>
      <c r="PO13" s="92"/>
      <c r="PP13" s="92"/>
      <c r="PQ13" s="92"/>
      <c r="PR13" s="92"/>
      <c r="PS13" s="92"/>
      <c r="PT13" s="92"/>
      <c r="PU13" s="92"/>
      <c r="PV13" s="92"/>
      <c r="PW13" s="92"/>
      <c r="PX13" s="92"/>
      <c r="PY13" s="92"/>
      <c r="PZ13" s="92"/>
      <c r="QA13" s="92"/>
      <c r="QB13" s="92"/>
      <c r="QC13" s="92"/>
      <c r="QD13" s="92"/>
      <c r="QE13" s="92"/>
      <c r="QF13" s="92"/>
      <c r="QG13" s="92"/>
      <c r="QH13" s="92"/>
      <c r="QI13" s="92"/>
      <c r="QJ13" s="92"/>
      <c r="QK13" s="92"/>
      <c r="QL13" s="92"/>
      <c r="QM13" s="92"/>
      <c r="QN13" s="92"/>
      <c r="QO13" s="92"/>
      <c r="QP13" s="92"/>
      <c r="QQ13" s="92"/>
      <c r="QR13" s="92"/>
      <c r="QS13" s="92"/>
      <c r="QT13" s="92"/>
      <c r="QU13" s="92"/>
      <c r="QV13" s="92"/>
      <c r="QW13" s="92"/>
      <c r="QX13" s="92"/>
      <c r="QY13" s="92"/>
      <c r="QZ13" s="92"/>
      <c r="RA13" s="92"/>
      <c r="RB13" s="92"/>
      <c r="RC13" s="92"/>
      <c r="RD13" s="92"/>
      <c r="RE13" s="92"/>
      <c r="RF13" s="92"/>
      <c r="RG13" s="92"/>
      <c r="RH13" s="92"/>
      <c r="RI13" s="92"/>
    </row>
    <row r="14" spans="1:477" s="92" customFormat="1" ht="6.75" customHeight="1" x14ac:dyDescent="0.25">
      <c r="B14" s="97"/>
    </row>
    <row r="15" spans="1:477" s="92" customFormat="1" ht="6.75" customHeight="1" x14ac:dyDescent="0.25">
      <c r="B15" s="97"/>
    </row>
    <row r="16" spans="1:477" ht="15.75" customHeight="1" x14ac:dyDescent="0.25">
      <c r="B16" s="98" t="s">
        <v>109</v>
      </c>
      <c r="D16" s="99"/>
      <c r="E16" s="99"/>
    </row>
    <row r="17" spans="2:5" ht="15.75" customHeight="1" x14ac:dyDescent="0.25">
      <c r="B17" s="100" t="s">
        <v>110</v>
      </c>
      <c r="D17" s="99"/>
      <c r="E17" s="99"/>
    </row>
    <row r="18" spans="2:5" ht="15.75" customHeight="1" x14ac:dyDescent="0.25">
      <c r="B18" s="100" t="s">
        <v>111</v>
      </c>
      <c r="D18" s="99"/>
      <c r="E18" s="99"/>
    </row>
    <row r="19" spans="2:5" s="92" customFormat="1" ht="15" customHeight="1" x14ac:dyDescent="0.25">
      <c r="B19" s="97" t="s">
        <v>112</v>
      </c>
    </row>
    <row r="20" spans="2:5" s="92" customFormat="1" ht="45" customHeight="1" x14ac:dyDescent="0.25">
      <c r="B20" s="101" t="s">
        <v>113</v>
      </c>
      <c r="C20" s="102" t="s">
        <v>114</v>
      </c>
    </row>
    <row r="21" spans="2:5" s="92" customFormat="1" ht="15.75" customHeight="1" x14ac:dyDescent="0.25">
      <c r="B21" s="103" t="s">
        <v>115</v>
      </c>
      <c r="C21" s="104">
        <f>SUMIF(Quadro_Economico!D$16:$D$28,"Spese non Ammissibili (IVA se recuperabile, ecc…)",Quadro_Economico!$C16:$C28)</f>
        <v>0</v>
      </c>
    </row>
    <row r="22" spans="2:5" s="92" customFormat="1" ht="15.75" customHeight="1" x14ac:dyDescent="0.25">
      <c r="B22" s="105" t="s">
        <v>116</v>
      </c>
      <c r="C22" s="106">
        <f>SUMIF(Quadro_Economico!D$16:$D$28,"costi di esecuzione/allestimento",Quadro_Economico!$C16:$C28)</f>
        <v>0</v>
      </c>
    </row>
    <row r="23" spans="2:5" s="92" customFormat="1" ht="15.75" customHeight="1" x14ac:dyDescent="0.25">
      <c r="B23" s="107" t="s">
        <v>103</v>
      </c>
      <c r="C23" s="106">
        <f>SUMIF(Quadro_Economico!D$16:$D$28,"IVA1 sui costi di esecuzione/allestimento (solo se non recuperabile per il richiedente)",Quadro_Economico!$C16:$C28)</f>
        <v>0</v>
      </c>
    </row>
    <row r="24" spans="2:5" s="92" customFormat="1" ht="15.75" customHeight="1" x14ac:dyDescent="0.25">
      <c r="B24" s="108" t="s">
        <v>117</v>
      </c>
      <c r="C24" s="109">
        <f>SUBTOTAL(109,C22:C23)</f>
        <v>0</v>
      </c>
    </row>
    <row r="25" spans="2:5" s="92" customFormat="1" ht="31.5" customHeight="1" x14ac:dyDescent="0.25">
      <c r="B25" s="110" t="s">
        <v>118</v>
      </c>
      <c r="C25" s="104">
        <f>SUMIF(Quadro_Economico!D$16:$D$28,"costi per interventi di adeguamento del Centro del riuso esistente alle linee guida regionali",Quadro_Economico!$C16:$C28)+SUMIF(Quadro_Economico!D$16:$D$28,"IVA per costi di adeguamento del CdR esistente alle linee guida regionali",Quadro_Economico!$C$16:$C$28)</f>
        <v>0</v>
      </c>
    </row>
    <row r="26" spans="2:5" s="92" customFormat="1" ht="15.75" customHeight="1" x14ac:dyDescent="0.25">
      <c r="B26" s="103" t="s">
        <v>119</v>
      </c>
      <c r="C26" s="111">
        <f>C24*0.2</f>
        <v>0</v>
      </c>
    </row>
    <row r="27" spans="2:5" s="92" customFormat="1" ht="15.75" customHeight="1" x14ac:dyDescent="0.25">
      <c r="B27" s="110" t="s">
        <v>120</v>
      </c>
      <c r="C27" s="111">
        <f>C24*0.05</f>
        <v>0</v>
      </c>
    </row>
    <row r="28" spans="2:5" s="92" customFormat="1" ht="15.75" customHeight="1" x14ac:dyDescent="0.25">
      <c r="B28" s="110" t="s">
        <v>121</v>
      </c>
      <c r="C28" s="111">
        <f>C24*0.2</f>
        <v>0</v>
      </c>
    </row>
    <row r="29" spans="2:5" s="92" customFormat="1" ht="15.75" customHeight="1" x14ac:dyDescent="0.25">
      <c r="B29" s="110" t="s">
        <v>122</v>
      </c>
      <c r="C29" s="111">
        <f>SUMIF(Quadro_Economico!D$16:$D$28,"spese tecniche (max 20% dei costi di esecuzione/allestimento)",Quadro_Economico!$C$16:$C$28)
+SUMIF(Quadro_Economico!D$16:$D$28,"IVA spese tecniche (solo se non recuperabile per il richiedente)",Quadro_Economico!$C$16:$C$28)</f>
        <v>0</v>
      </c>
    </row>
    <row r="30" spans="2:5" s="92" customFormat="1" ht="15.75" customHeight="1" x14ac:dyDescent="0.25">
      <c r="B30" s="110" t="s">
        <v>123</v>
      </c>
      <c r="C30" s="111">
        <f>SUMIF(Quadro_Economico!D$16:$D$28,"spese di promozione ed informazione alla cittadinanza (max 5% dei costi di esecuzione/allestimento)",Quadro_Economico!$C16:$C28)+SUMIF(Quadro_Economico!D$16:$D$28,"IVA spese promozione (solo se non recuperabile per il richiedente)",Quadro_Economico!$C$16:$C$28)</f>
        <v>0</v>
      </c>
    </row>
    <row r="31" spans="2:5" s="92" customFormat="1" ht="15.75" customHeight="1" x14ac:dyDescent="0.25">
      <c r="B31" s="110" t="s">
        <v>124</v>
      </c>
      <c r="C31" s="111">
        <f>SUMIF(Quadro_Economico!D$16:$D$28,"costi per l’acquisizione delle aree (max 20% dei costi di esecuzione/allestimento)",Quadro_Economico!$C16:$C28)+SUMIF(Quadro_Economico!D$16:$D$28,"IVA per costi di acquisizione delle aree",Quadro_Economico!$C$16:$C$28)</f>
        <v>0</v>
      </c>
    </row>
    <row r="32" spans="2:5" s="92" customFormat="1" ht="15.75" customHeight="1" x14ac:dyDescent="0.25">
      <c r="B32" s="110" t="s">
        <v>125</v>
      </c>
      <c r="C32" s="111">
        <f>C21+C24+C25+C29+C30+C31</f>
        <v>0</v>
      </c>
    </row>
    <row r="33" spans="2:5" s="92" customFormat="1" ht="15" customHeight="1" x14ac:dyDescent="0.25">
      <c r="B33" s="97"/>
    </row>
    <row r="34" spans="2:5" s="92" customFormat="1" ht="15" customHeight="1" x14ac:dyDescent="0.25">
      <c r="B34" s="112" t="s">
        <v>126</v>
      </c>
    </row>
    <row r="35" spans="2:5" s="92" customFormat="1" ht="15" customHeight="1" x14ac:dyDescent="0.25">
      <c r="B35" s="113" t="s">
        <v>127</v>
      </c>
    </row>
    <row r="36" spans="2:5" s="92" customFormat="1" ht="15" customHeight="1" x14ac:dyDescent="0.25">
      <c r="B36" s="97"/>
    </row>
    <row r="37" spans="2:5" s="92" customFormat="1" ht="15" customHeight="1" x14ac:dyDescent="0.25">
      <c r="B37" s="112" t="s">
        <v>128</v>
      </c>
    </row>
    <row r="38" spans="2:5" s="92" customFormat="1" ht="15" customHeight="1" x14ac:dyDescent="0.25">
      <c r="B38" s="114" t="s">
        <v>129</v>
      </c>
    </row>
    <row r="39" spans="2:5" s="92" customFormat="1" ht="15" customHeight="1" x14ac:dyDescent="0.25">
      <c r="B39" s="113" t="s">
        <v>130</v>
      </c>
    </row>
    <row r="40" spans="2:5" s="92" customFormat="1" ht="15" customHeight="1" x14ac:dyDescent="0.25">
      <c r="B40" s="97"/>
    </row>
    <row r="41" spans="2:5" ht="15" customHeight="1" x14ac:dyDescent="0.25">
      <c r="B41" s="97"/>
      <c r="C41" s="92"/>
      <c r="D41" s="92"/>
      <c r="E41" s="92"/>
    </row>
    <row r="42" spans="2:5" ht="15" customHeight="1" x14ac:dyDescent="0.25">
      <c r="B42" s="97"/>
      <c r="C42" s="92"/>
      <c r="D42" s="92"/>
      <c r="E42" s="92"/>
    </row>
    <row r="43" spans="2:5" ht="15" customHeight="1" x14ac:dyDescent="0.25">
      <c r="B43" s="97"/>
      <c r="C43" s="92"/>
      <c r="D43" s="92"/>
      <c r="E43" s="92"/>
    </row>
    <row r="44" spans="2:5" ht="15" customHeight="1" x14ac:dyDescent="0.25">
      <c r="B44" s="97"/>
      <c r="C44" s="92"/>
      <c r="D44" s="92"/>
      <c r="E44" s="92"/>
    </row>
    <row r="45" spans="2:5" ht="15" customHeight="1" x14ac:dyDescent="0.25">
      <c r="B45" s="97"/>
      <c r="C45" s="92"/>
      <c r="D45" s="92"/>
      <c r="E45" s="92"/>
    </row>
    <row r="46" spans="2:5" ht="15" customHeight="1" x14ac:dyDescent="0.25">
      <c r="B46" s="97"/>
      <c r="C46" s="92"/>
      <c r="D46" s="92"/>
      <c r="E46" s="92"/>
    </row>
    <row r="47" spans="2:5" ht="15" customHeight="1" x14ac:dyDescent="0.25">
      <c r="B47" s="97"/>
      <c r="C47" s="92"/>
      <c r="D47" s="92"/>
      <c r="E47" s="92"/>
    </row>
    <row r="48" spans="2:5" ht="15" customHeight="1" x14ac:dyDescent="0.25">
      <c r="B48" s="97"/>
      <c r="C48" s="92"/>
      <c r="D48" s="92"/>
      <c r="E48" s="92"/>
    </row>
    <row r="49" spans="2:5" ht="15" customHeight="1" x14ac:dyDescent="0.25">
      <c r="B49" s="97"/>
      <c r="C49" s="92"/>
      <c r="D49" s="92"/>
      <c r="E49" s="92"/>
    </row>
    <row r="50" spans="2:5" ht="15" customHeight="1" x14ac:dyDescent="0.25">
      <c r="B50" s="97"/>
      <c r="C50" s="92"/>
      <c r="D50" s="92"/>
      <c r="E50" s="92"/>
    </row>
    <row r="51" spans="2:5" ht="15" customHeight="1" x14ac:dyDescent="0.25">
      <c r="B51" s="97"/>
      <c r="C51" s="92"/>
      <c r="D51" s="92"/>
      <c r="E51" s="92"/>
    </row>
    <row r="52" spans="2:5" ht="15" customHeight="1" x14ac:dyDescent="0.25">
      <c r="B52" s="97"/>
      <c r="C52" s="92"/>
      <c r="D52" s="92"/>
      <c r="E52" s="92"/>
    </row>
    <row r="53" spans="2:5" ht="15" customHeight="1" x14ac:dyDescent="0.25">
      <c r="B53" s="97"/>
      <c r="C53" s="92"/>
      <c r="D53" s="92"/>
      <c r="E53" s="92"/>
    </row>
    <row r="54" spans="2:5" ht="15" customHeight="1" x14ac:dyDescent="0.25">
      <c r="B54" s="97"/>
      <c r="C54" s="92"/>
      <c r="D54" s="92"/>
      <c r="E54" s="92"/>
    </row>
    <row r="55" spans="2:5" ht="15" customHeight="1" x14ac:dyDescent="0.25">
      <c r="B55" s="97"/>
      <c r="C55" s="92"/>
      <c r="D55" s="92"/>
      <c r="E55" s="92"/>
    </row>
    <row r="56" spans="2:5" ht="15" customHeight="1" x14ac:dyDescent="0.25">
      <c r="B56" s="97"/>
      <c r="C56" s="92"/>
      <c r="D56" s="92"/>
      <c r="E56" s="92"/>
    </row>
    <row r="57" spans="2:5" ht="15" customHeight="1" x14ac:dyDescent="0.25">
      <c r="B57" s="97"/>
      <c r="C57" s="92"/>
      <c r="D57" s="92"/>
      <c r="E57" s="92"/>
    </row>
    <row r="58" spans="2:5" ht="15" customHeight="1" x14ac:dyDescent="0.25">
      <c r="B58" s="97"/>
      <c r="C58" s="92"/>
      <c r="D58" s="92"/>
      <c r="E58" s="92"/>
    </row>
    <row r="59" spans="2:5" ht="15" customHeight="1" x14ac:dyDescent="0.25">
      <c r="B59" s="97"/>
      <c r="C59" s="92"/>
      <c r="D59" s="92"/>
      <c r="E59" s="92"/>
    </row>
    <row r="60" spans="2:5" ht="15" customHeight="1" x14ac:dyDescent="0.25">
      <c r="B60" s="97"/>
      <c r="C60" s="92"/>
      <c r="D60" s="92"/>
      <c r="E60" s="92"/>
    </row>
    <row r="61" spans="2:5" ht="15" customHeight="1" x14ac:dyDescent="0.25">
      <c r="B61" s="97"/>
      <c r="D61" s="92"/>
      <c r="E61" s="92"/>
    </row>
    <row r="62" spans="2:5" ht="15" customHeight="1" x14ac:dyDescent="0.25">
      <c r="B62" s="97"/>
      <c r="D62" s="92"/>
      <c r="E62" s="92"/>
    </row>
    <row r="63" spans="2:5" ht="15" customHeight="1" x14ac:dyDescent="0.25">
      <c r="B63" s="97"/>
      <c r="D63" s="92"/>
      <c r="E63" s="92"/>
    </row>
    <row r="64" spans="2:5" ht="15" customHeight="1" x14ac:dyDescent="0.25">
      <c r="B64" s="97"/>
      <c r="D64" s="92"/>
      <c r="E64" s="92"/>
    </row>
    <row r="65" spans="2:5" ht="15" customHeight="1" x14ac:dyDescent="0.25">
      <c r="B65" s="97"/>
      <c r="D65" s="92"/>
      <c r="E65" s="92"/>
    </row>
    <row r="66" spans="2:5" ht="15" customHeight="1" x14ac:dyDescent="0.25">
      <c r="B66" s="97"/>
      <c r="D66" s="92"/>
      <c r="E66" s="92"/>
    </row>
    <row r="67" spans="2:5" ht="15" customHeight="1" x14ac:dyDescent="0.25">
      <c r="B67" s="97"/>
      <c r="D67" s="92"/>
      <c r="E67" s="92"/>
    </row>
    <row r="68" spans="2:5" ht="15" customHeight="1" x14ac:dyDescent="0.25">
      <c r="B68" s="97"/>
      <c r="D68" s="92"/>
      <c r="E68" s="92"/>
    </row>
    <row r="69" spans="2:5" ht="15" customHeight="1" x14ac:dyDescent="0.25">
      <c r="B69" s="97"/>
      <c r="D69" s="92"/>
      <c r="E69" s="92"/>
    </row>
    <row r="70" spans="2:5" ht="15" customHeight="1" x14ac:dyDescent="0.25">
      <c r="B70" s="97"/>
      <c r="D70" s="92"/>
      <c r="E70" s="92"/>
    </row>
    <row r="71" spans="2:5" ht="15" customHeight="1" x14ac:dyDescent="0.25">
      <c r="B71" s="97"/>
      <c r="D71" s="92"/>
      <c r="E71" s="92"/>
    </row>
    <row r="72" spans="2:5" ht="15" customHeight="1" x14ac:dyDescent="0.25">
      <c r="B72" s="97"/>
      <c r="D72" s="92"/>
      <c r="E72" s="92"/>
    </row>
    <row r="73" spans="2:5" ht="15" customHeight="1" x14ac:dyDescent="0.25">
      <c r="B73" s="97"/>
      <c r="D73" s="92"/>
      <c r="E73" s="92"/>
    </row>
    <row r="74" spans="2:5" ht="15" customHeight="1" x14ac:dyDescent="0.25">
      <c r="B74" s="97"/>
      <c r="D74" s="92"/>
      <c r="E74" s="92"/>
    </row>
    <row r="75" spans="2:5" ht="15" customHeight="1" x14ac:dyDescent="0.25">
      <c r="B75" s="97"/>
      <c r="D75" s="92"/>
      <c r="E75" s="92"/>
    </row>
    <row r="76" spans="2:5" ht="15" customHeight="1" x14ac:dyDescent="0.25">
      <c r="B76" s="97"/>
      <c r="D76" s="92"/>
      <c r="E76" s="92"/>
    </row>
    <row r="77" spans="2:5" ht="15" customHeight="1" x14ac:dyDescent="0.25">
      <c r="B77" s="97"/>
      <c r="D77" s="92"/>
      <c r="E77" s="92"/>
    </row>
    <row r="78" spans="2:5" ht="15" customHeight="1" x14ac:dyDescent="0.25">
      <c r="B78" s="97"/>
      <c r="D78" s="92"/>
      <c r="E78" s="92"/>
    </row>
    <row r="79" spans="2:5" ht="15" customHeight="1" x14ac:dyDescent="0.25">
      <c r="B79" s="97"/>
      <c r="D79" s="92"/>
      <c r="E79" s="92"/>
    </row>
    <row r="80" spans="2:5" ht="15" customHeight="1" x14ac:dyDescent="0.25">
      <c r="B80" s="97"/>
      <c r="D80" s="92"/>
      <c r="E80" s="92"/>
    </row>
    <row r="81" spans="2:5" ht="15" customHeight="1" x14ac:dyDescent="0.25">
      <c r="B81" s="97"/>
      <c r="D81" s="92"/>
      <c r="E81" s="92"/>
    </row>
    <row r="82" spans="2:5" ht="15" customHeight="1" x14ac:dyDescent="0.25">
      <c r="B82" s="97"/>
      <c r="D82" s="92"/>
      <c r="E82" s="92"/>
    </row>
    <row r="83" spans="2:5" ht="15" customHeight="1" x14ac:dyDescent="0.25">
      <c r="B83" s="97"/>
      <c r="D83" s="92"/>
      <c r="E83" s="92"/>
    </row>
    <row r="84" spans="2:5" ht="15" customHeight="1" x14ac:dyDescent="0.25">
      <c r="B84" s="97"/>
      <c r="D84" s="92"/>
      <c r="E84" s="92"/>
    </row>
    <row r="85" spans="2:5" ht="15" customHeight="1" x14ac:dyDescent="0.25">
      <c r="B85" s="97"/>
      <c r="D85" s="92"/>
      <c r="E85" s="92"/>
    </row>
    <row r="86" spans="2:5" ht="15" customHeight="1" x14ac:dyDescent="0.25">
      <c r="B86" s="97"/>
      <c r="D86" s="92"/>
      <c r="E86" s="92"/>
    </row>
    <row r="87" spans="2:5" ht="15" customHeight="1" x14ac:dyDescent="0.25">
      <c r="B87" s="97"/>
      <c r="D87" s="92"/>
      <c r="E87" s="92"/>
    </row>
    <row r="88" spans="2:5" ht="15" customHeight="1" x14ac:dyDescent="0.25">
      <c r="B88" s="97"/>
      <c r="D88" s="92"/>
      <c r="E88" s="92"/>
    </row>
    <row r="89" spans="2:5" ht="15" customHeight="1" x14ac:dyDescent="0.25">
      <c r="B89" s="97"/>
      <c r="D89" s="92"/>
      <c r="E89" s="92"/>
    </row>
    <row r="90" spans="2:5" ht="15" customHeight="1" x14ac:dyDescent="0.25">
      <c r="B90" s="97"/>
      <c r="D90" s="92"/>
      <c r="E90" s="92"/>
    </row>
    <row r="91" spans="2:5" ht="15" customHeight="1" x14ac:dyDescent="0.25">
      <c r="B91" s="97"/>
      <c r="D91" s="92"/>
      <c r="E91" s="92"/>
    </row>
    <row r="92" spans="2:5" ht="15" customHeight="1" x14ac:dyDescent="0.25">
      <c r="B92" s="97"/>
      <c r="D92" s="92"/>
      <c r="E92" s="92"/>
    </row>
    <row r="93" spans="2:5" ht="15" customHeight="1" x14ac:dyDescent="0.25">
      <c r="B93" s="97"/>
      <c r="D93" s="92"/>
      <c r="E93" s="92"/>
    </row>
    <row r="94" spans="2:5" ht="15" customHeight="1" x14ac:dyDescent="0.25">
      <c r="B94" s="97"/>
      <c r="D94" s="92"/>
      <c r="E94" s="92"/>
    </row>
    <row r="95" spans="2:5" ht="15" customHeight="1" x14ac:dyDescent="0.25">
      <c r="B95" s="97"/>
      <c r="D95" s="92"/>
      <c r="E95" s="92"/>
    </row>
    <row r="96" spans="2:5" ht="15" customHeight="1" x14ac:dyDescent="0.25">
      <c r="B96" s="97"/>
      <c r="D96" s="92"/>
      <c r="E96" s="92"/>
    </row>
    <row r="97" spans="2:5" ht="15" customHeight="1" x14ac:dyDescent="0.25">
      <c r="B97" s="97"/>
      <c r="D97" s="92"/>
      <c r="E97" s="92"/>
    </row>
    <row r="98" spans="2:5" ht="15" customHeight="1" x14ac:dyDescent="0.25">
      <c r="B98" s="97"/>
      <c r="D98" s="92"/>
      <c r="E98" s="92"/>
    </row>
    <row r="99" spans="2:5" ht="15" customHeight="1" x14ac:dyDescent="0.25">
      <c r="B99" s="97"/>
      <c r="D99" s="92"/>
      <c r="E99" s="92"/>
    </row>
    <row r="100" spans="2:5" ht="15" customHeight="1" x14ac:dyDescent="0.25">
      <c r="B100" s="97"/>
      <c r="D100" s="92"/>
      <c r="E100" s="92"/>
    </row>
    <row r="101" spans="2:5" ht="15" customHeight="1" x14ac:dyDescent="0.25">
      <c r="B101" s="97"/>
      <c r="D101" s="92"/>
      <c r="E101" s="92"/>
    </row>
    <row r="102" spans="2:5" ht="15" customHeight="1" x14ac:dyDescent="0.25">
      <c r="B102" s="97"/>
      <c r="D102" s="92"/>
      <c r="E102" s="92"/>
    </row>
    <row r="103" spans="2:5" ht="15" customHeight="1" x14ac:dyDescent="0.25">
      <c r="B103" s="97"/>
      <c r="D103" s="92"/>
      <c r="E103" s="92"/>
    </row>
    <row r="104" spans="2:5" ht="15" customHeight="1" x14ac:dyDescent="0.25">
      <c r="B104" s="97"/>
      <c r="D104" s="92"/>
      <c r="E104" s="92"/>
    </row>
    <row r="105" spans="2:5" ht="15" customHeight="1" x14ac:dyDescent="0.25">
      <c r="B105" s="97"/>
      <c r="D105" s="92"/>
      <c r="E105" s="92"/>
    </row>
    <row r="106" spans="2:5" ht="15" customHeight="1" x14ac:dyDescent="0.25">
      <c r="B106" s="97"/>
      <c r="D106" s="92"/>
      <c r="E106" s="92"/>
    </row>
    <row r="107" spans="2:5" ht="15" customHeight="1" x14ac:dyDescent="0.25">
      <c r="B107" s="97"/>
      <c r="D107" s="92"/>
      <c r="E107" s="92"/>
    </row>
    <row r="108" spans="2:5" ht="15" customHeight="1" x14ac:dyDescent="0.25">
      <c r="B108" s="97"/>
      <c r="D108" s="92"/>
      <c r="E108" s="92"/>
    </row>
    <row r="109" spans="2:5" ht="15" customHeight="1" x14ac:dyDescent="0.25">
      <c r="B109" s="97"/>
      <c r="D109" s="92"/>
      <c r="E109" s="92"/>
    </row>
    <row r="110" spans="2:5" ht="15" customHeight="1" x14ac:dyDescent="0.25">
      <c r="B110" s="97"/>
      <c r="D110" s="92"/>
      <c r="E110" s="92"/>
    </row>
    <row r="111" spans="2:5" ht="15" customHeight="1" x14ac:dyDescent="0.25">
      <c r="B111" s="97"/>
      <c r="D111" s="92"/>
      <c r="E111" s="92"/>
    </row>
    <row r="112" spans="2:5" ht="15" customHeight="1" x14ac:dyDescent="0.25">
      <c r="B112" s="97"/>
      <c r="D112" s="92"/>
      <c r="E112" s="92"/>
    </row>
    <row r="113" spans="2:5" ht="15" customHeight="1" x14ac:dyDescent="0.25">
      <c r="B113" s="97"/>
      <c r="D113" s="92"/>
      <c r="E113" s="92"/>
    </row>
    <row r="114" spans="2:5" ht="15" customHeight="1" x14ac:dyDescent="0.25">
      <c r="B114" s="97"/>
      <c r="D114" s="92"/>
      <c r="E114" s="92"/>
    </row>
    <row r="115" spans="2:5" ht="15" customHeight="1" x14ac:dyDescent="0.25">
      <c r="B115" s="97"/>
      <c r="D115" s="92"/>
      <c r="E115" s="92"/>
    </row>
    <row r="116" spans="2:5" ht="15" customHeight="1" x14ac:dyDescent="0.25">
      <c r="B116" s="97"/>
      <c r="D116" s="92"/>
      <c r="E116" s="92"/>
    </row>
    <row r="117" spans="2:5" ht="15" customHeight="1" x14ac:dyDescent="0.25">
      <c r="B117" s="97"/>
      <c r="D117" s="92"/>
      <c r="E117" s="92"/>
    </row>
    <row r="118" spans="2:5" ht="15" customHeight="1" x14ac:dyDescent="0.25">
      <c r="B118" s="97"/>
      <c r="D118" s="92"/>
      <c r="E118" s="92"/>
    </row>
    <row r="119" spans="2:5" ht="15" customHeight="1" x14ac:dyDescent="0.25">
      <c r="B119" s="97"/>
      <c r="D119" s="92"/>
      <c r="E119" s="92"/>
    </row>
    <row r="120" spans="2:5" ht="15" customHeight="1" x14ac:dyDescent="0.25">
      <c r="B120" s="97"/>
      <c r="D120" s="92"/>
      <c r="E120" s="92"/>
    </row>
    <row r="121" spans="2:5" ht="15" customHeight="1" x14ac:dyDescent="0.25">
      <c r="B121" s="97"/>
      <c r="D121" s="92"/>
      <c r="E121" s="92"/>
    </row>
    <row r="122" spans="2:5" ht="15" customHeight="1" x14ac:dyDescent="0.25">
      <c r="B122" s="97"/>
      <c r="D122" s="92"/>
      <c r="E122" s="92"/>
    </row>
    <row r="123" spans="2:5" ht="15" customHeight="1" x14ac:dyDescent="0.25">
      <c r="B123" s="97"/>
      <c r="D123" s="92"/>
      <c r="E123" s="92"/>
    </row>
    <row r="124" spans="2:5" ht="15" customHeight="1" x14ac:dyDescent="0.25">
      <c r="B124" s="97"/>
      <c r="D124" s="92"/>
      <c r="E124" s="92"/>
    </row>
    <row r="125" spans="2:5" ht="15" customHeight="1" x14ac:dyDescent="0.25">
      <c r="B125" s="97"/>
      <c r="D125" s="92"/>
      <c r="E125" s="92"/>
    </row>
    <row r="126" spans="2:5" ht="15" customHeight="1" x14ac:dyDescent="0.25">
      <c r="B126" s="97"/>
      <c r="D126" s="92"/>
      <c r="E126" s="92"/>
    </row>
    <row r="127" spans="2:5" ht="15" customHeight="1" x14ac:dyDescent="0.25">
      <c r="B127" s="97"/>
      <c r="D127" s="92"/>
      <c r="E127" s="92"/>
    </row>
    <row r="128" spans="2:5" ht="15" customHeight="1" x14ac:dyDescent="0.25">
      <c r="B128" s="97"/>
      <c r="D128" s="92"/>
      <c r="E128" s="92"/>
    </row>
    <row r="129" spans="2:5" ht="15" customHeight="1" x14ac:dyDescent="0.25">
      <c r="B129" s="97"/>
      <c r="D129" s="92"/>
      <c r="E129" s="92"/>
    </row>
    <row r="130" spans="2:5" ht="15" customHeight="1" x14ac:dyDescent="0.25">
      <c r="B130" s="97"/>
      <c r="D130" s="92"/>
      <c r="E130" s="92"/>
    </row>
    <row r="131" spans="2:5" ht="15" customHeight="1" x14ac:dyDescent="0.25">
      <c r="B131" s="97"/>
      <c r="D131" s="92"/>
      <c r="E131" s="92"/>
    </row>
    <row r="132" spans="2:5" ht="15" customHeight="1" x14ac:dyDescent="0.25">
      <c r="B132" s="97"/>
      <c r="D132" s="92"/>
      <c r="E132" s="92"/>
    </row>
    <row r="133" spans="2:5" ht="15" customHeight="1" x14ac:dyDescent="0.25">
      <c r="B133" s="97"/>
      <c r="D133" s="92"/>
      <c r="E133" s="92"/>
    </row>
    <row r="134" spans="2:5" ht="15" customHeight="1" x14ac:dyDescent="0.25">
      <c r="B134" s="97"/>
      <c r="D134" s="92"/>
      <c r="E134" s="92"/>
    </row>
    <row r="135" spans="2:5" ht="15" customHeight="1" x14ac:dyDescent="0.25">
      <c r="B135" s="97"/>
      <c r="D135" s="92"/>
      <c r="E135" s="92"/>
    </row>
    <row r="136" spans="2:5" ht="15" customHeight="1" x14ac:dyDescent="0.25">
      <c r="B136" s="97"/>
      <c r="D136" s="92"/>
      <c r="E136" s="92"/>
    </row>
    <row r="137" spans="2:5" ht="15" customHeight="1" x14ac:dyDescent="0.25">
      <c r="B137" s="97"/>
      <c r="D137" s="92"/>
      <c r="E137" s="92"/>
    </row>
    <row r="138" spans="2:5" ht="15" customHeight="1" x14ac:dyDescent="0.25">
      <c r="B138" s="97"/>
      <c r="D138" s="92"/>
      <c r="E138" s="92"/>
    </row>
    <row r="139" spans="2:5" ht="15" customHeight="1" x14ac:dyDescent="0.25">
      <c r="B139" s="97"/>
      <c r="D139" s="92"/>
      <c r="E139" s="92"/>
    </row>
    <row r="140" spans="2:5" ht="15" customHeight="1" x14ac:dyDescent="0.25">
      <c r="B140" s="97"/>
      <c r="D140" s="92"/>
      <c r="E140" s="92"/>
    </row>
    <row r="141" spans="2:5" ht="15" customHeight="1" x14ac:dyDescent="0.25">
      <c r="B141" s="97"/>
      <c r="D141" s="92"/>
      <c r="E141" s="92"/>
    </row>
    <row r="142" spans="2:5" ht="15" customHeight="1" x14ac:dyDescent="0.25">
      <c r="B142" s="97"/>
      <c r="D142" s="92"/>
      <c r="E142" s="92"/>
    </row>
    <row r="143" spans="2:5" ht="15" customHeight="1" x14ac:dyDescent="0.25">
      <c r="B143" s="97"/>
      <c r="D143" s="92"/>
      <c r="E143" s="92"/>
    </row>
    <row r="144" spans="2:5" ht="15" customHeight="1" x14ac:dyDescent="0.25">
      <c r="B144" s="97"/>
      <c r="D144" s="92"/>
      <c r="E144" s="92"/>
    </row>
    <row r="145" spans="2:5" ht="15" customHeight="1" x14ac:dyDescent="0.25">
      <c r="B145" s="97"/>
      <c r="D145" s="92"/>
      <c r="E145" s="92"/>
    </row>
    <row r="146" spans="2:5" ht="15" customHeight="1" x14ac:dyDescent="0.25">
      <c r="B146" s="97"/>
      <c r="D146" s="92"/>
      <c r="E146" s="92"/>
    </row>
    <row r="147" spans="2:5" ht="15" customHeight="1" x14ac:dyDescent="0.25">
      <c r="B147" s="97"/>
      <c r="D147" s="92"/>
      <c r="E147" s="92"/>
    </row>
    <row r="148" spans="2:5" ht="15" customHeight="1" x14ac:dyDescent="0.25">
      <c r="B148" s="97"/>
      <c r="D148" s="92"/>
      <c r="E148" s="92"/>
    </row>
    <row r="149" spans="2:5" ht="15" customHeight="1" x14ac:dyDescent="0.25">
      <c r="B149" s="97"/>
      <c r="D149" s="92"/>
      <c r="E149" s="92"/>
    </row>
    <row r="150" spans="2:5" ht="15" customHeight="1" x14ac:dyDescent="0.25">
      <c r="B150" s="97"/>
      <c r="D150" s="92"/>
      <c r="E150" s="92"/>
    </row>
    <row r="151" spans="2:5" ht="15" customHeight="1" x14ac:dyDescent="0.25">
      <c r="B151" s="97"/>
      <c r="D151" s="92"/>
      <c r="E151" s="92"/>
    </row>
    <row r="152" spans="2:5" ht="15" customHeight="1" x14ac:dyDescent="0.25">
      <c r="B152" s="97"/>
      <c r="D152" s="92"/>
      <c r="E152" s="92"/>
    </row>
    <row r="153" spans="2:5" ht="15" customHeight="1" x14ac:dyDescent="0.25">
      <c r="B153" s="97"/>
      <c r="D153" s="92"/>
      <c r="E153" s="92"/>
    </row>
    <row r="154" spans="2:5" ht="15" customHeight="1" x14ac:dyDescent="0.25">
      <c r="B154" s="97"/>
      <c r="D154" s="92"/>
      <c r="E154" s="92"/>
    </row>
    <row r="155" spans="2:5" ht="15" customHeight="1" x14ac:dyDescent="0.25">
      <c r="B155" s="97"/>
      <c r="D155" s="92"/>
      <c r="E155" s="92"/>
    </row>
    <row r="156" spans="2:5" ht="15" customHeight="1" x14ac:dyDescent="0.25">
      <c r="B156" s="97"/>
      <c r="D156" s="92"/>
      <c r="E156" s="92"/>
    </row>
    <row r="157" spans="2:5" ht="15" customHeight="1" x14ac:dyDescent="0.25">
      <c r="B157" s="97"/>
      <c r="D157" s="92"/>
      <c r="E157" s="92"/>
    </row>
    <row r="158" spans="2:5" ht="15" customHeight="1" x14ac:dyDescent="0.25">
      <c r="B158" s="97"/>
      <c r="D158" s="92"/>
      <c r="E158" s="92"/>
    </row>
    <row r="159" spans="2:5" ht="15" customHeight="1" x14ac:dyDescent="0.25">
      <c r="B159" s="97"/>
      <c r="D159" s="92"/>
      <c r="E159" s="92"/>
    </row>
    <row r="160" spans="2:5" ht="15" customHeight="1" x14ac:dyDescent="0.25">
      <c r="B160" s="97"/>
      <c r="D160" s="92"/>
      <c r="E160" s="92"/>
    </row>
    <row r="161" spans="2:5" ht="15" customHeight="1" x14ac:dyDescent="0.25">
      <c r="B161" s="97"/>
      <c r="D161" s="92"/>
      <c r="E161" s="92"/>
    </row>
    <row r="162" spans="2:5" ht="15" customHeight="1" x14ac:dyDescent="0.25">
      <c r="B162" s="97"/>
      <c r="D162" s="92"/>
      <c r="E162" s="92"/>
    </row>
    <row r="163" spans="2:5" ht="15" customHeight="1" x14ac:dyDescent="0.25">
      <c r="B163" s="97"/>
      <c r="D163" s="92"/>
      <c r="E163" s="92"/>
    </row>
    <row r="164" spans="2:5" ht="15" customHeight="1" x14ac:dyDescent="0.25">
      <c r="B164" s="97"/>
      <c r="D164" s="92"/>
      <c r="E164" s="92"/>
    </row>
    <row r="165" spans="2:5" ht="15" customHeight="1" x14ac:dyDescent="0.25">
      <c r="B165" s="97"/>
      <c r="D165" s="92"/>
      <c r="E165" s="92"/>
    </row>
    <row r="166" spans="2:5" ht="15" customHeight="1" x14ac:dyDescent="0.25">
      <c r="B166" s="97"/>
      <c r="D166" s="92"/>
      <c r="E166" s="92"/>
    </row>
    <row r="167" spans="2:5" ht="15" customHeight="1" x14ac:dyDescent="0.25">
      <c r="B167" s="97"/>
      <c r="D167" s="92"/>
      <c r="E167" s="92"/>
    </row>
    <row r="168" spans="2:5" ht="15" customHeight="1" x14ac:dyDescent="0.25">
      <c r="B168" s="97"/>
      <c r="D168" s="92"/>
      <c r="E168" s="92"/>
    </row>
    <row r="169" spans="2:5" ht="15" customHeight="1" x14ac:dyDescent="0.25">
      <c r="B169" s="97"/>
      <c r="D169" s="92"/>
      <c r="E169" s="92"/>
    </row>
    <row r="170" spans="2:5" ht="15" customHeight="1" x14ac:dyDescent="0.25">
      <c r="B170" s="97"/>
      <c r="D170" s="92"/>
      <c r="E170" s="92"/>
    </row>
    <row r="171" spans="2:5" ht="15" customHeight="1" x14ac:dyDescent="0.25">
      <c r="B171" s="97"/>
      <c r="D171" s="92"/>
      <c r="E171" s="92"/>
    </row>
    <row r="172" spans="2:5" ht="15" customHeight="1" x14ac:dyDescent="0.25">
      <c r="B172" s="97"/>
      <c r="D172" s="92"/>
      <c r="E172" s="92"/>
    </row>
    <row r="173" spans="2:5" ht="15" customHeight="1" x14ac:dyDescent="0.25">
      <c r="B173" s="97"/>
      <c r="D173" s="92"/>
      <c r="E173" s="92"/>
    </row>
    <row r="174" spans="2:5" ht="15" customHeight="1" x14ac:dyDescent="0.25">
      <c r="B174" s="97"/>
      <c r="D174" s="92"/>
      <c r="E174" s="92"/>
    </row>
    <row r="175" spans="2:5" ht="15" customHeight="1" x14ac:dyDescent="0.25">
      <c r="B175" s="97"/>
      <c r="D175" s="92"/>
      <c r="E175" s="92"/>
    </row>
    <row r="176" spans="2:5" ht="15" customHeight="1" x14ac:dyDescent="0.25">
      <c r="B176" s="97"/>
      <c r="D176" s="92"/>
      <c r="E176" s="92"/>
    </row>
    <row r="177" spans="2:5" ht="15" customHeight="1" x14ac:dyDescent="0.25">
      <c r="B177" s="97"/>
      <c r="D177" s="92"/>
      <c r="E177" s="92"/>
    </row>
    <row r="178" spans="2:5" ht="15" customHeight="1" x14ac:dyDescent="0.25">
      <c r="B178" s="97"/>
      <c r="D178" s="92"/>
      <c r="E178" s="92"/>
    </row>
    <row r="179" spans="2:5" ht="15" customHeight="1" x14ac:dyDescent="0.25">
      <c r="B179" s="97"/>
      <c r="D179" s="92"/>
      <c r="E179" s="92"/>
    </row>
    <row r="180" spans="2:5" ht="15" customHeight="1" x14ac:dyDescent="0.25">
      <c r="B180" s="97"/>
      <c r="D180" s="92"/>
      <c r="E180" s="92"/>
    </row>
    <row r="181" spans="2:5" ht="15" customHeight="1" x14ac:dyDescent="0.25">
      <c r="B181" s="97"/>
      <c r="D181" s="92"/>
      <c r="E181" s="92"/>
    </row>
    <row r="182" spans="2:5" ht="15" customHeight="1" x14ac:dyDescent="0.25">
      <c r="B182" s="97"/>
      <c r="D182" s="92"/>
      <c r="E182" s="92"/>
    </row>
    <row r="183" spans="2:5" ht="15" customHeight="1" x14ac:dyDescent="0.25">
      <c r="B183" s="97"/>
      <c r="D183" s="92"/>
      <c r="E183" s="92"/>
    </row>
    <row r="184" spans="2:5" ht="15" customHeight="1" x14ac:dyDescent="0.25">
      <c r="B184" s="97"/>
      <c r="D184" s="92"/>
      <c r="E184" s="92"/>
    </row>
    <row r="185" spans="2:5" ht="15" customHeight="1" x14ac:dyDescent="0.25">
      <c r="B185" s="97"/>
      <c r="D185" s="92"/>
      <c r="E185" s="92"/>
    </row>
    <row r="186" spans="2:5" ht="15" customHeight="1" x14ac:dyDescent="0.25">
      <c r="B186" s="97"/>
      <c r="D186" s="92"/>
      <c r="E186" s="92"/>
    </row>
    <row r="187" spans="2:5" ht="15" customHeight="1" x14ac:dyDescent="0.25">
      <c r="B187" s="97"/>
      <c r="D187" s="92"/>
      <c r="E187" s="92"/>
    </row>
    <row r="188" spans="2:5" ht="15" customHeight="1" x14ac:dyDescent="0.25">
      <c r="B188" s="97"/>
      <c r="D188" s="92"/>
      <c r="E188" s="92"/>
    </row>
    <row r="189" spans="2:5" ht="15" customHeight="1" x14ac:dyDescent="0.25">
      <c r="B189" s="97"/>
      <c r="D189" s="92"/>
      <c r="E189" s="92"/>
    </row>
    <row r="190" spans="2:5" ht="15" customHeight="1" x14ac:dyDescent="0.25">
      <c r="B190" s="97"/>
      <c r="D190" s="92"/>
      <c r="E190" s="92"/>
    </row>
    <row r="191" spans="2:5" ht="15" customHeight="1" x14ac:dyDescent="0.25">
      <c r="B191" s="97"/>
      <c r="D191" s="92"/>
      <c r="E191" s="92"/>
    </row>
    <row r="192" spans="2:5" ht="15" customHeight="1" x14ac:dyDescent="0.25">
      <c r="B192" s="97"/>
      <c r="D192" s="92"/>
      <c r="E192" s="92"/>
    </row>
    <row r="193" spans="2:5" ht="15" customHeight="1" x14ac:dyDescent="0.25">
      <c r="B193" s="97"/>
      <c r="D193" s="92"/>
      <c r="E193" s="92"/>
    </row>
    <row r="194" spans="2:5" ht="15" customHeight="1" x14ac:dyDescent="0.25">
      <c r="B194" s="97"/>
      <c r="D194" s="92"/>
      <c r="E194" s="92"/>
    </row>
    <row r="195" spans="2:5" ht="15" customHeight="1" x14ac:dyDescent="0.25">
      <c r="B195" s="97"/>
      <c r="D195" s="92"/>
      <c r="E195" s="92"/>
    </row>
    <row r="196" spans="2:5" ht="15" customHeight="1" x14ac:dyDescent="0.25">
      <c r="B196" s="97"/>
      <c r="D196" s="92"/>
      <c r="E196" s="92"/>
    </row>
    <row r="197" spans="2:5" ht="15" customHeight="1" x14ac:dyDescent="0.25">
      <c r="B197" s="97"/>
      <c r="D197" s="92"/>
      <c r="E197" s="92"/>
    </row>
    <row r="198" spans="2:5" ht="15" customHeight="1" x14ac:dyDescent="0.25">
      <c r="B198" s="97"/>
      <c r="D198" s="92"/>
      <c r="E198" s="92"/>
    </row>
    <row r="199" spans="2:5" ht="15" customHeight="1" x14ac:dyDescent="0.25">
      <c r="B199" s="97"/>
      <c r="D199" s="92"/>
      <c r="E199" s="92"/>
    </row>
    <row r="200" spans="2:5" ht="15" customHeight="1" x14ac:dyDescent="0.25">
      <c r="B200" s="97"/>
      <c r="D200" s="92"/>
      <c r="E200" s="92"/>
    </row>
    <row r="201" spans="2:5" ht="15" customHeight="1" x14ac:dyDescent="0.25">
      <c r="B201" s="97"/>
      <c r="D201" s="92"/>
      <c r="E201" s="92"/>
    </row>
    <row r="202" spans="2:5" ht="15" customHeight="1" x14ac:dyDescent="0.25">
      <c r="B202" s="97"/>
      <c r="D202" s="92"/>
      <c r="E202" s="92"/>
    </row>
    <row r="203" spans="2:5" ht="15" customHeight="1" x14ac:dyDescent="0.25">
      <c r="B203" s="97"/>
      <c r="D203" s="92"/>
      <c r="E203" s="92"/>
    </row>
    <row r="204" spans="2:5" ht="15" customHeight="1" x14ac:dyDescent="0.25">
      <c r="B204" s="97"/>
      <c r="D204" s="92"/>
      <c r="E204" s="92"/>
    </row>
    <row r="205" spans="2:5" ht="15" customHeight="1" x14ac:dyDescent="0.25">
      <c r="B205" s="97"/>
      <c r="D205" s="92"/>
      <c r="E205" s="92"/>
    </row>
    <row r="206" spans="2:5" ht="15" customHeight="1" x14ac:dyDescent="0.25">
      <c r="B206" s="97"/>
      <c r="D206" s="92"/>
      <c r="E206" s="92"/>
    </row>
    <row r="207" spans="2:5" ht="15" customHeight="1" x14ac:dyDescent="0.25">
      <c r="B207" s="97"/>
      <c r="D207" s="92"/>
      <c r="E207" s="92"/>
    </row>
    <row r="208" spans="2:5" ht="15" customHeight="1" x14ac:dyDescent="0.25">
      <c r="B208" s="97"/>
      <c r="D208" s="92"/>
      <c r="E208" s="92"/>
    </row>
    <row r="209" spans="2:5" ht="15" customHeight="1" x14ac:dyDescent="0.25">
      <c r="B209" s="97"/>
      <c r="D209" s="92"/>
      <c r="E209" s="92"/>
    </row>
    <row r="210" spans="2:5" ht="15" customHeight="1" x14ac:dyDescent="0.25">
      <c r="B210" s="97"/>
      <c r="D210" s="92"/>
      <c r="E210" s="92"/>
    </row>
    <row r="211" spans="2:5" ht="15" customHeight="1" x14ac:dyDescent="0.25">
      <c r="B211" s="97"/>
      <c r="D211" s="92"/>
      <c r="E211" s="92"/>
    </row>
    <row r="212" spans="2:5" ht="15" customHeight="1" x14ac:dyDescent="0.25">
      <c r="B212" s="97"/>
      <c r="D212" s="92"/>
      <c r="E212" s="92"/>
    </row>
    <row r="213" spans="2:5" ht="15" customHeight="1" x14ac:dyDescent="0.25">
      <c r="B213" s="97"/>
      <c r="D213" s="92"/>
      <c r="E213" s="92"/>
    </row>
    <row r="214" spans="2:5" ht="15" customHeight="1" x14ac:dyDescent="0.25">
      <c r="B214" s="97"/>
      <c r="D214" s="92"/>
      <c r="E214" s="92"/>
    </row>
    <row r="215" spans="2:5" ht="15" customHeight="1" x14ac:dyDescent="0.25">
      <c r="B215" s="97"/>
      <c r="D215" s="92"/>
      <c r="E215" s="92"/>
    </row>
    <row r="216" spans="2:5" ht="15" customHeight="1" x14ac:dyDescent="0.25">
      <c r="B216" s="97"/>
      <c r="D216" s="92"/>
      <c r="E216" s="92"/>
    </row>
    <row r="217" spans="2:5" ht="15" customHeight="1" x14ac:dyDescent="0.25">
      <c r="B217" s="97"/>
      <c r="D217" s="92"/>
      <c r="E217" s="92"/>
    </row>
    <row r="218" spans="2:5" ht="15" customHeight="1" x14ac:dyDescent="0.25">
      <c r="B218" s="97"/>
      <c r="D218" s="92"/>
      <c r="E218" s="92"/>
    </row>
    <row r="219" spans="2:5" ht="15" customHeight="1" x14ac:dyDescent="0.25">
      <c r="B219" s="97"/>
      <c r="D219" s="92"/>
      <c r="E219" s="92"/>
    </row>
    <row r="220" spans="2:5" ht="15" customHeight="1" x14ac:dyDescent="0.25">
      <c r="B220" s="97"/>
      <c r="D220" s="92"/>
      <c r="E220" s="92"/>
    </row>
    <row r="221" spans="2:5" ht="15" customHeight="1" x14ac:dyDescent="0.25">
      <c r="B221" s="97"/>
      <c r="D221" s="92"/>
      <c r="E221" s="92"/>
    </row>
    <row r="222" spans="2:5" ht="15" customHeight="1" x14ac:dyDescent="0.25">
      <c r="B222" s="97"/>
      <c r="D222" s="92"/>
      <c r="E222" s="92"/>
    </row>
    <row r="223" spans="2:5" ht="15" customHeight="1" x14ac:dyDescent="0.25">
      <c r="B223" s="97"/>
      <c r="D223" s="92"/>
      <c r="E223" s="92"/>
    </row>
    <row r="224" spans="2:5" ht="15" customHeight="1" x14ac:dyDescent="0.25">
      <c r="B224" s="97"/>
      <c r="D224" s="92"/>
      <c r="E224" s="92"/>
    </row>
    <row r="225" spans="2:5" ht="15" customHeight="1" x14ac:dyDescent="0.25">
      <c r="B225" s="97"/>
      <c r="D225" s="92"/>
      <c r="E225" s="92"/>
    </row>
    <row r="226" spans="2:5" ht="15" customHeight="1" x14ac:dyDescent="0.25">
      <c r="B226" s="97"/>
      <c r="D226" s="92"/>
      <c r="E226" s="92"/>
    </row>
    <row r="227" spans="2:5" ht="15" customHeight="1" x14ac:dyDescent="0.25">
      <c r="B227" s="97"/>
      <c r="D227" s="92"/>
      <c r="E227" s="92"/>
    </row>
    <row r="228" spans="2:5" ht="15" customHeight="1" x14ac:dyDescent="0.25">
      <c r="B228" s="97"/>
      <c r="D228" s="92"/>
      <c r="E228" s="92"/>
    </row>
    <row r="229" spans="2:5" ht="15" customHeight="1" x14ac:dyDescent="0.25">
      <c r="B229" s="97"/>
      <c r="D229" s="92"/>
      <c r="E229" s="92"/>
    </row>
    <row r="230" spans="2:5" ht="15" customHeight="1" x14ac:dyDescent="0.25">
      <c r="B230" s="97"/>
      <c r="D230" s="92"/>
      <c r="E230" s="92"/>
    </row>
    <row r="231" spans="2:5" ht="15" customHeight="1" x14ac:dyDescent="0.25">
      <c r="B231" s="97"/>
      <c r="D231" s="92"/>
      <c r="E231" s="92"/>
    </row>
    <row r="232" spans="2:5" ht="15" customHeight="1" x14ac:dyDescent="0.25">
      <c r="B232" s="97"/>
      <c r="D232" s="92"/>
      <c r="E232" s="92"/>
    </row>
    <row r="233" spans="2:5" ht="15" customHeight="1" x14ac:dyDescent="0.25">
      <c r="B233" s="97"/>
      <c r="D233" s="92"/>
      <c r="E233" s="92"/>
    </row>
    <row r="234" spans="2:5" ht="15" customHeight="1" x14ac:dyDescent="0.25">
      <c r="B234" s="97"/>
      <c r="D234" s="92"/>
      <c r="E234" s="92"/>
    </row>
    <row r="235" spans="2:5" ht="15" customHeight="1" x14ac:dyDescent="0.25">
      <c r="B235" s="97"/>
      <c r="D235" s="92"/>
      <c r="E235" s="92"/>
    </row>
    <row r="236" spans="2:5" ht="15" customHeight="1" x14ac:dyDescent="0.25">
      <c r="B236" s="97"/>
      <c r="D236" s="92"/>
      <c r="E236" s="92"/>
    </row>
    <row r="237" spans="2:5" ht="15" customHeight="1" x14ac:dyDescent="0.25">
      <c r="B237" s="97"/>
      <c r="D237" s="92"/>
      <c r="E237" s="92"/>
    </row>
    <row r="238" spans="2:5" ht="15" customHeight="1" x14ac:dyDescent="0.25">
      <c r="B238" s="97"/>
      <c r="D238" s="92"/>
      <c r="E238" s="92"/>
    </row>
    <row r="239" spans="2:5" ht="15" customHeight="1" x14ac:dyDescent="0.25">
      <c r="B239" s="97"/>
      <c r="D239" s="92"/>
      <c r="E239" s="92"/>
    </row>
    <row r="240" spans="2:5" ht="15" customHeight="1" x14ac:dyDescent="0.25">
      <c r="B240" s="97"/>
      <c r="D240" s="92"/>
      <c r="E240" s="92"/>
    </row>
    <row r="241" spans="2:5" ht="15" customHeight="1" x14ac:dyDescent="0.25">
      <c r="B241" s="97"/>
      <c r="D241" s="92"/>
      <c r="E241" s="92"/>
    </row>
    <row r="242" spans="2:5" ht="15" customHeight="1" x14ac:dyDescent="0.25">
      <c r="B242" s="97"/>
      <c r="D242" s="92"/>
      <c r="E242" s="92"/>
    </row>
    <row r="243" spans="2:5" ht="15" customHeight="1" x14ac:dyDescent="0.25">
      <c r="B243" s="97"/>
      <c r="D243" s="92"/>
      <c r="E243" s="92"/>
    </row>
    <row r="244" spans="2:5" ht="15" customHeight="1" x14ac:dyDescent="0.25">
      <c r="B244" s="97"/>
      <c r="D244" s="92"/>
      <c r="E244" s="92"/>
    </row>
    <row r="245" spans="2:5" ht="15" customHeight="1" x14ac:dyDescent="0.25">
      <c r="B245" s="97"/>
      <c r="D245" s="92"/>
      <c r="E245" s="92"/>
    </row>
    <row r="246" spans="2:5" ht="15" customHeight="1" x14ac:dyDescent="0.25">
      <c r="B246" s="97"/>
      <c r="D246" s="92"/>
      <c r="E246" s="92"/>
    </row>
    <row r="247" spans="2:5" ht="15" customHeight="1" x14ac:dyDescent="0.25">
      <c r="B247" s="97"/>
      <c r="D247" s="92"/>
      <c r="E247" s="92"/>
    </row>
    <row r="248" spans="2:5" ht="15" customHeight="1" x14ac:dyDescent="0.25">
      <c r="B248" s="97"/>
      <c r="D248" s="92"/>
      <c r="E248" s="92"/>
    </row>
    <row r="249" spans="2:5" ht="15" customHeight="1" x14ac:dyDescent="0.25">
      <c r="B249" s="97"/>
      <c r="D249" s="92"/>
      <c r="E249" s="92"/>
    </row>
    <row r="250" spans="2:5" ht="15" customHeight="1" x14ac:dyDescent="0.25">
      <c r="B250" s="97"/>
      <c r="D250" s="92"/>
      <c r="E250" s="92"/>
    </row>
    <row r="251" spans="2:5" ht="15" customHeight="1" x14ac:dyDescent="0.25">
      <c r="B251" s="97"/>
      <c r="D251" s="92"/>
      <c r="E251" s="92"/>
    </row>
    <row r="252" spans="2:5" ht="15" customHeight="1" x14ac:dyDescent="0.25">
      <c r="B252" s="97"/>
      <c r="D252" s="92"/>
      <c r="E252" s="92"/>
    </row>
    <row r="253" spans="2:5" ht="15" customHeight="1" x14ac:dyDescent="0.25">
      <c r="B253" s="97"/>
      <c r="D253" s="92"/>
      <c r="E253" s="92"/>
    </row>
    <row r="254" spans="2:5" ht="15" customHeight="1" x14ac:dyDescent="0.25">
      <c r="B254" s="97"/>
      <c r="D254" s="92"/>
      <c r="E254" s="92"/>
    </row>
    <row r="255" spans="2:5" ht="15" customHeight="1" x14ac:dyDescent="0.25">
      <c r="B255" s="97"/>
      <c r="D255" s="92"/>
      <c r="E255" s="92"/>
    </row>
    <row r="256" spans="2:5" ht="15" customHeight="1" x14ac:dyDescent="0.25">
      <c r="B256" s="97"/>
      <c r="D256" s="92"/>
      <c r="E256" s="92"/>
    </row>
    <row r="257" spans="2:5" ht="15" customHeight="1" x14ac:dyDescent="0.25">
      <c r="B257" s="97"/>
      <c r="D257" s="92"/>
      <c r="E257" s="92"/>
    </row>
    <row r="258" spans="2:5" ht="15" customHeight="1" x14ac:dyDescent="0.25">
      <c r="B258" s="97"/>
      <c r="D258" s="92"/>
      <c r="E258" s="92"/>
    </row>
    <row r="259" spans="2:5" ht="15" customHeight="1" x14ac:dyDescent="0.25">
      <c r="B259" s="97"/>
      <c r="D259" s="92"/>
      <c r="E259" s="92"/>
    </row>
    <row r="260" spans="2:5" ht="15" customHeight="1" x14ac:dyDescent="0.25">
      <c r="B260" s="97"/>
      <c r="D260" s="92"/>
      <c r="E260" s="92"/>
    </row>
    <row r="261" spans="2:5" ht="15" customHeight="1" x14ac:dyDescent="0.25">
      <c r="B261" s="97"/>
      <c r="D261" s="92"/>
      <c r="E261" s="92"/>
    </row>
    <row r="262" spans="2:5" ht="15" customHeight="1" x14ac:dyDescent="0.25">
      <c r="B262" s="97"/>
      <c r="D262" s="92"/>
      <c r="E262" s="92"/>
    </row>
    <row r="263" spans="2:5" ht="15" customHeight="1" x14ac:dyDescent="0.25">
      <c r="B263" s="97"/>
      <c r="D263" s="92"/>
      <c r="E263" s="92"/>
    </row>
    <row r="264" spans="2:5" ht="15" customHeight="1" x14ac:dyDescent="0.25">
      <c r="B264" s="97"/>
      <c r="D264" s="92"/>
      <c r="E264" s="92"/>
    </row>
    <row r="265" spans="2:5" ht="15" customHeight="1" x14ac:dyDescent="0.25">
      <c r="B265" s="97"/>
      <c r="D265" s="92"/>
      <c r="E265" s="92"/>
    </row>
    <row r="266" spans="2:5" ht="15" customHeight="1" x14ac:dyDescent="0.25">
      <c r="B266" s="97"/>
      <c r="D266" s="92"/>
      <c r="E266" s="92"/>
    </row>
    <row r="267" spans="2:5" ht="15" customHeight="1" x14ac:dyDescent="0.25">
      <c r="B267" s="97"/>
      <c r="D267" s="92"/>
      <c r="E267" s="92"/>
    </row>
    <row r="268" spans="2:5" ht="15" customHeight="1" x14ac:dyDescent="0.25">
      <c r="B268" s="97"/>
      <c r="D268" s="92"/>
      <c r="E268" s="92"/>
    </row>
    <row r="269" spans="2:5" ht="15" customHeight="1" x14ac:dyDescent="0.25">
      <c r="B269" s="97"/>
      <c r="D269" s="92"/>
      <c r="E269" s="92"/>
    </row>
    <row r="270" spans="2:5" ht="15" customHeight="1" x14ac:dyDescent="0.25">
      <c r="B270" s="97"/>
      <c r="D270" s="92"/>
      <c r="E270" s="92"/>
    </row>
    <row r="271" spans="2:5" ht="15" customHeight="1" x14ac:dyDescent="0.25">
      <c r="B271" s="97"/>
      <c r="D271" s="92"/>
      <c r="E271" s="92"/>
    </row>
    <row r="272" spans="2:5" ht="15" customHeight="1" x14ac:dyDescent="0.25">
      <c r="B272" s="97"/>
      <c r="D272" s="92"/>
      <c r="E272" s="92"/>
    </row>
    <row r="273" spans="2:5" ht="15" customHeight="1" x14ac:dyDescent="0.25">
      <c r="B273" s="97"/>
      <c r="D273" s="92"/>
      <c r="E273" s="92"/>
    </row>
    <row r="274" spans="2:5" ht="15" customHeight="1" x14ac:dyDescent="0.25">
      <c r="B274" s="97"/>
      <c r="D274" s="92"/>
      <c r="E274" s="92"/>
    </row>
    <row r="275" spans="2:5" ht="15" customHeight="1" x14ac:dyDescent="0.25">
      <c r="B275" s="97"/>
      <c r="D275" s="92"/>
      <c r="E275" s="92"/>
    </row>
    <row r="276" spans="2:5" ht="15" customHeight="1" x14ac:dyDescent="0.25">
      <c r="B276" s="97"/>
      <c r="D276" s="92"/>
      <c r="E276" s="92"/>
    </row>
    <row r="277" spans="2:5" ht="15" customHeight="1" x14ac:dyDescent="0.25">
      <c r="B277" s="97"/>
      <c r="D277" s="92"/>
      <c r="E277" s="92"/>
    </row>
    <row r="278" spans="2:5" ht="15" customHeight="1" x14ac:dyDescent="0.25">
      <c r="B278" s="97"/>
      <c r="D278" s="92"/>
      <c r="E278" s="92"/>
    </row>
    <row r="279" spans="2:5" ht="15" customHeight="1" x14ac:dyDescent="0.25">
      <c r="B279" s="97"/>
      <c r="D279" s="92"/>
      <c r="E279" s="92"/>
    </row>
    <row r="280" spans="2:5" ht="15" customHeight="1" x14ac:dyDescent="0.25">
      <c r="B280" s="97"/>
      <c r="D280" s="92"/>
      <c r="E280" s="92"/>
    </row>
    <row r="281" spans="2:5" ht="15" customHeight="1" x14ac:dyDescent="0.25">
      <c r="B281" s="97"/>
      <c r="D281" s="92"/>
      <c r="E281" s="92"/>
    </row>
    <row r="282" spans="2:5" ht="15" customHeight="1" x14ac:dyDescent="0.25">
      <c r="B282" s="97"/>
      <c r="D282" s="92"/>
      <c r="E282" s="92"/>
    </row>
    <row r="283" spans="2:5" ht="15" customHeight="1" x14ac:dyDescent="0.25">
      <c r="B283" s="97"/>
      <c r="D283" s="92"/>
      <c r="E283" s="92"/>
    </row>
    <row r="284" spans="2:5" ht="15" customHeight="1" x14ac:dyDescent="0.25">
      <c r="B284" s="97"/>
      <c r="D284" s="92"/>
      <c r="E284" s="92"/>
    </row>
    <row r="285" spans="2:5" ht="15" customHeight="1" x14ac:dyDescent="0.25">
      <c r="B285" s="97"/>
      <c r="D285" s="92"/>
      <c r="E285" s="92"/>
    </row>
    <row r="286" spans="2:5" ht="15" customHeight="1" x14ac:dyDescent="0.25">
      <c r="B286" s="97"/>
      <c r="D286" s="92"/>
      <c r="E286" s="92"/>
    </row>
    <row r="287" spans="2:5" ht="15" customHeight="1" x14ac:dyDescent="0.25">
      <c r="B287" s="97"/>
      <c r="D287" s="92"/>
      <c r="E287" s="92"/>
    </row>
    <row r="288" spans="2:5" ht="15" customHeight="1" x14ac:dyDescent="0.25">
      <c r="B288" s="97"/>
      <c r="D288" s="92"/>
      <c r="E288" s="92"/>
    </row>
    <row r="289" spans="2:5" ht="15" customHeight="1" x14ac:dyDescent="0.25">
      <c r="B289" s="97"/>
      <c r="D289" s="92"/>
      <c r="E289" s="92"/>
    </row>
    <row r="290" spans="2:5" ht="15" customHeight="1" x14ac:dyDescent="0.25">
      <c r="B290" s="97"/>
      <c r="D290" s="92"/>
      <c r="E290" s="92"/>
    </row>
    <row r="291" spans="2:5" ht="15" customHeight="1" x14ac:dyDescent="0.25">
      <c r="B291" s="97"/>
      <c r="D291" s="92"/>
      <c r="E291" s="92"/>
    </row>
    <row r="292" spans="2:5" ht="15" customHeight="1" x14ac:dyDescent="0.25">
      <c r="B292" s="97"/>
      <c r="D292" s="92"/>
      <c r="E292" s="92"/>
    </row>
    <row r="293" spans="2:5" ht="15" customHeight="1" x14ac:dyDescent="0.25">
      <c r="B293" s="97"/>
      <c r="D293" s="92"/>
      <c r="E293" s="92"/>
    </row>
    <row r="294" spans="2:5" ht="15" customHeight="1" x14ac:dyDescent="0.25">
      <c r="B294" s="97"/>
      <c r="D294" s="92"/>
      <c r="E294" s="92"/>
    </row>
    <row r="295" spans="2:5" ht="15" customHeight="1" x14ac:dyDescent="0.25">
      <c r="B295" s="97"/>
      <c r="D295" s="92"/>
      <c r="E295" s="92"/>
    </row>
    <row r="296" spans="2:5" ht="15" customHeight="1" x14ac:dyDescent="0.25">
      <c r="B296" s="97"/>
      <c r="D296" s="92"/>
      <c r="E296" s="92"/>
    </row>
    <row r="297" spans="2:5" ht="15" customHeight="1" x14ac:dyDescent="0.25">
      <c r="B297" s="97"/>
      <c r="D297" s="92"/>
      <c r="E297" s="92"/>
    </row>
    <row r="298" spans="2:5" ht="15" customHeight="1" x14ac:dyDescent="0.25">
      <c r="B298" s="97"/>
      <c r="D298" s="92"/>
      <c r="E298" s="92"/>
    </row>
    <row r="299" spans="2:5" ht="15" customHeight="1" x14ac:dyDescent="0.25">
      <c r="B299" s="97"/>
      <c r="D299" s="92"/>
      <c r="E299" s="92"/>
    </row>
    <row r="300" spans="2:5" ht="15" customHeight="1" x14ac:dyDescent="0.25">
      <c r="B300" s="97"/>
      <c r="D300" s="92"/>
      <c r="E300" s="92"/>
    </row>
    <row r="301" spans="2:5" ht="15" customHeight="1" x14ac:dyDescent="0.25">
      <c r="B301" s="97"/>
      <c r="D301" s="92"/>
      <c r="E301" s="92"/>
    </row>
    <row r="302" spans="2:5" ht="15" customHeight="1" x14ac:dyDescent="0.25">
      <c r="B302" s="97"/>
      <c r="D302" s="92"/>
      <c r="E302" s="92"/>
    </row>
    <row r="303" spans="2:5" ht="15" customHeight="1" x14ac:dyDescent="0.25">
      <c r="B303" s="97"/>
      <c r="D303" s="92"/>
      <c r="E303" s="92"/>
    </row>
    <row r="304" spans="2:5" ht="15" customHeight="1" x14ac:dyDescent="0.25">
      <c r="B304" s="97"/>
      <c r="D304" s="92"/>
      <c r="E304" s="92"/>
    </row>
    <row r="305" spans="2:5" ht="15" customHeight="1" x14ac:dyDescent="0.25">
      <c r="B305" s="97"/>
      <c r="D305" s="92"/>
      <c r="E305" s="92"/>
    </row>
    <row r="306" spans="2:5" ht="15" customHeight="1" x14ac:dyDescent="0.25">
      <c r="B306" s="97"/>
      <c r="D306" s="92"/>
      <c r="E306" s="92"/>
    </row>
    <row r="307" spans="2:5" ht="15" customHeight="1" x14ac:dyDescent="0.25">
      <c r="B307" s="97"/>
      <c r="D307" s="92"/>
      <c r="E307" s="92"/>
    </row>
    <row r="308" spans="2:5" ht="15" customHeight="1" x14ac:dyDescent="0.25">
      <c r="B308" s="97"/>
      <c r="D308" s="92"/>
      <c r="E308" s="92"/>
    </row>
    <row r="309" spans="2:5" ht="15" customHeight="1" x14ac:dyDescent="0.25">
      <c r="B309" s="97"/>
      <c r="D309" s="92"/>
      <c r="E309" s="92"/>
    </row>
    <row r="310" spans="2:5" ht="15" customHeight="1" x14ac:dyDescent="0.25">
      <c r="B310" s="97"/>
      <c r="D310" s="92"/>
      <c r="E310" s="92"/>
    </row>
    <row r="311" spans="2:5" ht="15" customHeight="1" x14ac:dyDescent="0.25">
      <c r="B311" s="97"/>
      <c r="D311" s="92"/>
      <c r="E311" s="92"/>
    </row>
    <row r="312" spans="2:5" ht="15" customHeight="1" x14ac:dyDescent="0.25">
      <c r="B312" s="97"/>
      <c r="D312" s="92"/>
      <c r="E312" s="92"/>
    </row>
    <row r="313" spans="2:5" ht="15" customHeight="1" x14ac:dyDescent="0.25">
      <c r="B313" s="97"/>
      <c r="D313" s="92"/>
      <c r="E313" s="92"/>
    </row>
    <row r="314" spans="2:5" ht="15" customHeight="1" x14ac:dyDescent="0.25">
      <c r="B314" s="97"/>
      <c r="D314" s="92"/>
      <c r="E314" s="92"/>
    </row>
    <row r="315" spans="2:5" ht="15" customHeight="1" x14ac:dyDescent="0.25">
      <c r="B315" s="97"/>
      <c r="D315" s="92"/>
      <c r="E315" s="92"/>
    </row>
    <row r="316" spans="2:5" ht="15" customHeight="1" x14ac:dyDescent="0.25">
      <c r="B316" s="97"/>
      <c r="D316" s="92"/>
      <c r="E316" s="92"/>
    </row>
    <row r="317" spans="2:5" ht="15" customHeight="1" x14ac:dyDescent="0.25">
      <c r="B317" s="97"/>
      <c r="D317" s="92"/>
      <c r="E317" s="92"/>
    </row>
    <row r="318" spans="2:5" ht="15" customHeight="1" x14ac:dyDescent="0.25">
      <c r="B318" s="97"/>
      <c r="D318" s="92"/>
      <c r="E318" s="92"/>
    </row>
    <row r="319" spans="2:5" ht="15" customHeight="1" x14ac:dyDescent="0.25">
      <c r="B319" s="97"/>
      <c r="D319" s="92"/>
      <c r="E319" s="92"/>
    </row>
    <row r="320" spans="2:5" ht="15" customHeight="1" x14ac:dyDescent="0.25">
      <c r="B320" s="97"/>
      <c r="D320" s="92"/>
      <c r="E320" s="92"/>
    </row>
    <row r="321" spans="2:5" ht="15" customHeight="1" x14ac:dyDescent="0.25">
      <c r="B321" s="97"/>
      <c r="D321" s="92"/>
      <c r="E321" s="92"/>
    </row>
    <row r="322" spans="2:5" ht="15" customHeight="1" x14ac:dyDescent="0.25">
      <c r="B322" s="97"/>
      <c r="D322" s="92"/>
      <c r="E322" s="92"/>
    </row>
    <row r="323" spans="2:5" ht="15" customHeight="1" x14ac:dyDescent="0.25">
      <c r="B323" s="97"/>
      <c r="D323" s="92"/>
      <c r="E323" s="92"/>
    </row>
    <row r="324" spans="2:5" ht="15" customHeight="1" x14ac:dyDescent="0.25">
      <c r="B324" s="97"/>
      <c r="D324" s="92"/>
      <c r="E324" s="92"/>
    </row>
    <row r="325" spans="2:5" ht="15" customHeight="1" x14ac:dyDescent="0.25">
      <c r="B325" s="97"/>
      <c r="D325" s="92"/>
      <c r="E325" s="92"/>
    </row>
    <row r="326" spans="2:5" ht="15" customHeight="1" x14ac:dyDescent="0.25">
      <c r="B326" s="97"/>
      <c r="D326" s="92"/>
      <c r="E326" s="92"/>
    </row>
    <row r="327" spans="2:5" ht="15" customHeight="1" x14ac:dyDescent="0.25">
      <c r="B327" s="97"/>
      <c r="D327" s="92"/>
      <c r="E327" s="92"/>
    </row>
    <row r="328" spans="2:5" ht="15" customHeight="1" x14ac:dyDescent="0.25">
      <c r="B328" s="97"/>
      <c r="D328" s="92"/>
      <c r="E328" s="92"/>
    </row>
    <row r="329" spans="2:5" ht="15" customHeight="1" x14ac:dyDescent="0.25">
      <c r="B329" s="97"/>
      <c r="D329" s="92"/>
      <c r="E329" s="92"/>
    </row>
    <row r="330" spans="2:5" ht="15" customHeight="1" x14ac:dyDescent="0.25">
      <c r="B330" s="97"/>
      <c r="D330" s="92"/>
      <c r="E330" s="92"/>
    </row>
    <row r="331" spans="2:5" ht="15" customHeight="1" x14ac:dyDescent="0.25">
      <c r="B331" s="97"/>
      <c r="D331" s="92"/>
      <c r="E331" s="92"/>
    </row>
    <row r="332" spans="2:5" ht="15" customHeight="1" x14ac:dyDescent="0.25">
      <c r="B332" s="97"/>
      <c r="D332" s="92"/>
      <c r="E332" s="92"/>
    </row>
    <row r="333" spans="2:5" ht="15" customHeight="1" x14ac:dyDescent="0.25">
      <c r="B333" s="97"/>
      <c r="D333" s="92"/>
      <c r="E333" s="92"/>
    </row>
    <row r="334" spans="2:5" ht="15" customHeight="1" x14ac:dyDescent="0.25">
      <c r="B334" s="97"/>
      <c r="D334" s="92"/>
      <c r="E334" s="92"/>
    </row>
    <row r="335" spans="2:5" ht="15" customHeight="1" x14ac:dyDescent="0.25">
      <c r="B335" s="97"/>
      <c r="D335" s="92"/>
      <c r="E335" s="92"/>
    </row>
    <row r="336" spans="2:5" ht="15" customHeight="1" x14ac:dyDescent="0.25">
      <c r="B336" s="97"/>
      <c r="D336" s="92"/>
      <c r="E336" s="92"/>
    </row>
    <row r="337" spans="2:5" ht="15" customHeight="1" x14ac:dyDescent="0.25">
      <c r="B337" s="97"/>
      <c r="D337" s="92"/>
      <c r="E337" s="92"/>
    </row>
    <row r="338" spans="2:5" ht="15" customHeight="1" x14ac:dyDescent="0.25">
      <c r="B338" s="97"/>
      <c r="D338" s="92"/>
      <c r="E338" s="92"/>
    </row>
    <row r="339" spans="2:5" ht="15" customHeight="1" x14ac:dyDescent="0.25">
      <c r="B339" s="97"/>
      <c r="D339" s="92"/>
      <c r="E339" s="92"/>
    </row>
    <row r="340" spans="2:5" ht="15" customHeight="1" x14ac:dyDescent="0.25">
      <c r="B340" s="97"/>
      <c r="D340" s="92"/>
      <c r="E340" s="92"/>
    </row>
    <row r="341" spans="2:5" ht="15" customHeight="1" x14ac:dyDescent="0.25">
      <c r="B341" s="97"/>
      <c r="D341" s="92"/>
      <c r="E341" s="92"/>
    </row>
    <row r="342" spans="2:5" ht="15" customHeight="1" x14ac:dyDescent="0.25">
      <c r="B342" s="97"/>
      <c r="D342" s="92"/>
      <c r="E342" s="92"/>
    </row>
    <row r="343" spans="2:5" ht="15" customHeight="1" x14ac:dyDescent="0.25">
      <c r="B343" s="97"/>
      <c r="D343" s="92"/>
      <c r="E343" s="92"/>
    </row>
    <row r="344" spans="2:5" ht="15" customHeight="1" x14ac:dyDescent="0.25">
      <c r="B344" s="97"/>
      <c r="D344" s="92"/>
      <c r="E344" s="92"/>
    </row>
    <row r="345" spans="2:5" ht="15" customHeight="1" x14ac:dyDescent="0.25">
      <c r="B345" s="97"/>
      <c r="D345" s="92"/>
      <c r="E345" s="92"/>
    </row>
    <row r="346" spans="2:5" ht="15" customHeight="1" x14ac:dyDescent="0.25">
      <c r="B346" s="97"/>
      <c r="D346" s="92"/>
      <c r="E346" s="92"/>
    </row>
    <row r="347" spans="2:5" ht="15" customHeight="1" x14ac:dyDescent="0.25">
      <c r="B347" s="97"/>
      <c r="D347" s="92"/>
      <c r="E347" s="92"/>
    </row>
    <row r="348" spans="2:5" ht="15" customHeight="1" x14ac:dyDescent="0.25">
      <c r="B348" s="97"/>
      <c r="D348" s="92"/>
      <c r="E348" s="92"/>
    </row>
    <row r="349" spans="2:5" ht="15" customHeight="1" x14ac:dyDescent="0.25">
      <c r="B349" s="97"/>
      <c r="D349" s="92"/>
      <c r="E349" s="92"/>
    </row>
    <row r="350" spans="2:5" ht="15" customHeight="1" x14ac:dyDescent="0.25">
      <c r="B350" s="97"/>
      <c r="D350" s="92"/>
      <c r="E350" s="92"/>
    </row>
    <row r="351" spans="2:5" ht="15" customHeight="1" x14ac:dyDescent="0.25">
      <c r="B351" s="97"/>
      <c r="D351" s="92"/>
      <c r="E351" s="92"/>
    </row>
    <row r="352" spans="2:5" ht="15" customHeight="1" x14ac:dyDescent="0.25">
      <c r="B352" s="97"/>
      <c r="D352" s="92"/>
      <c r="E352" s="92"/>
    </row>
    <row r="353" spans="2:5" ht="15" customHeight="1" x14ac:dyDescent="0.25">
      <c r="B353" s="97"/>
      <c r="D353" s="92"/>
      <c r="E353" s="92"/>
    </row>
    <row r="354" spans="2:5" ht="15" customHeight="1" x14ac:dyDescent="0.25">
      <c r="B354" s="97"/>
      <c r="D354" s="92"/>
      <c r="E354" s="92"/>
    </row>
    <row r="355" spans="2:5" ht="15" customHeight="1" x14ac:dyDescent="0.25">
      <c r="B355" s="97"/>
      <c r="D355" s="92"/>
      <c r="E355" s="92"/>
    </row>
    <row r="356" spans="2:5" ht="15" customHeight="1" x14ac:dyDescent="0.25">
      <c r="B356" s="97"/>
      <c r="D356" s="92"/>
      <c r="E356" s="92"/>
    </row>
    <row r="357" spans="2:5" ht="15" customHeight="1" x14ac:dyDescent="0.25">
      <c r="B357" s="97"/>
      <c r="D357" s="92"/>
      <c r="E357" s="92"/>
    </row>
    <row r="358" spans="2:5" ht="15" customHeight="1" x14ac:dyDescent="0.25">
      <c r="B358" s="97"/>
      <c r="D358" s="92"/>
      <c r="E358" s="92"/>
    </row>
    <row r="359" spans="2:5" ht="15" customHeight="1" x14ac:dyDescent="0.25">
      <c r="B359" s="97"/>
      <c r="D359" s="92"/>
      <c r="E359" s="92"/>
    </row>
    <row r="360" spans="2:5" ht="15" customHeight="1" x14ac:dyDescent="0.25">
      <c r="B360" s="97"/>
      <c r="D360" s="92"/>
      <c r="E360" s="92"/>
    </row>
    <row r="361" spans="2:5" ht="15" customHeight="1" x14ac:dyDescent="0.25">
      <c r="B361" s="97"/>
      <c r="D361" s="92"/>
      <c r="E361" s="92"/>
    </row>
    <row r="362" spans="2:5" ht="15" customHeight="1" x14ac:dyDescent="0.25">
      <c r="B362" s="97"/>
      <c r="D362" s="92"/>
      <c r="E362" s="92"/>
    </row>
    <row r="363" spans="2:5" ht="15" customHeight="1" x14ac:dyDescent="0.25">
      <c r="B363" s="97"/>
      <c r="D363" s="92"/>
      <c r="E363" s="92"/>
    </row>
    <row r="364" spans="2:5" ht="15" customHeight="1" x14ac:dyDescent="0.25">
      <c r="B364" s="97"/>
      <c r="D364" s="92"/>
      <c r="E364" s="92"/>
    </row>
    <row r="365" spans="2:5" ht="15" customHeight="1" x14ac:dyDescent="0.25">
      <c r="B365" s="97"/>
      <c r="D365" s="92"/>
      <c r="E365" s="92"/>
    </row>
    <row r="366" spans="2:5" ht="15" customHeight="1" x14ac:dyDescent="0.25">
      <c r="B366" s="97"/>
      <c r="D366" s="92"/>
      <c r="E366" s="92"/>
    </row>
    <row r="367" spans="2:5" ht="15" customHeight="1" x14ac:dyDescent="0.25">
      <c r="B367" s="97"/>
      <c r="D367" s="92"/>
      <c r="E367" s="92"/>
    </row>
    <row r="368" spans="2:5" ht="15" customHeight="1" x14ac:dyDescent="0.25">
      <c r="B368" s="97"/>
      <c r="D368" s="92"/>
      <c r="E368" s="92"/>
    </row>
    <row r="369" spans="2:5" ht="15" customHeight="1" x14ac:dyDescent="0.25">
      <c r="B369" s="97"/>
      <c r="D369" s="92"/>
      <c r="E369" s="92"/>
    </row>
    <row r="370" spans="2:5" ht="15" customHeight="1" x14ac:dyDescent="0.25">
      <c r="B370" s="97"/>
      <c r="D370" s="92"/>
      <c r="E370" s="92"/>
    </row>
    <row r="371" spans="2:5" ht="15" customHeight="1" x14ac:dyDescent="0.25">
      <c r="B371" s="97"/>
      <c r="D371" s="92"/>
      <c r="E371" s="92"/>
    </row>
    <row r="372" spans="2:5" ht="15" customHeight="1" x14ac:dyDescent="0.25">
      <c r="B372" s="97"/>
      <c r="D372" s="92"/>
      <c r="E372" s="92"/>
    </row>
    <row r="373" spans="2:5" ht="15" customHeight="1" x14ac:dyDescent="0.25">
      <c r="B373" s="97"/>
      <c r="D373" s="92"/>
      <c r="E373" s="92"/>
    </row>
    <row r="374" spans="2:5" ht="15" customHeight="1" x14ac:dyDescent="0.25">
      <c r="B374" s="97"/>
      <c r="D374" s="92"/>
      <c r="E374" s="92"/>
    </row>
    <row r="375" spans="2:5" ht="15" customHeight="1" x14ac:dyDescent="0.25">
      <c r="B375" s="97"/>
      <c r="D375" s="92"/>
      <c r="E375" s="92"/>
    </row>
    <row r="376" spans="2:5" ht="15" customHeight="1" x14ac:dyDescent="0.25">
      <c r="B376" s="97"/>
      <c r="D376" s="92"/>
      <c r="E376" s="92"/>
    </row>
    <row r="377" spans="2:5" ht="15" customHeight="1" x14ac:dyDescent="0.25">
      <c r="B377" s="97"/>
      <c r="D377" s="92"/>
      <c r="E377" s="92"/>
    </row>
    <row r="378" spans="2:5" ht="15" customHeight="1" x14ac:dyDescent="0.25">
      <c r="B378" s="97"/>
      <c r="D378" s="92"/>
      <c r="E378" s="92"/>
    </row>
    <row r="379" spans="2:5" ht="15" customHeight="1" x14ac:dyDescent="0.25">
      <c r="B379" s="97"/>
      <c r="D379" s="92"/>
      <c r="E379" s="92"/>
    </row>
    <row r="380" spans="2:5" ht="15" customHeight="1" x14ac:dyDescent="0.25">
      <c r="B380" s="97"/>
      <c r="D380" s="92"/>
      <c r="E380" s="92"/>
    </row>
    <row r="381" spans="2:5" ht="15" customHeight="1" x14ac:dyDescent="0.25">
      <c r="B381" s="97"/>
      <c r="D381" s="92"/>
      <c r="E381" s="92"/>
    </row>
    <row r="382" spans="2:5" ht="15" customHeight="1" x14ac:dyDescent="0.25">
      <c r="B382" s="97"/>
      <c r="D382" s="92"/>
      <c r="E382" s="92"/>
    </row>
    <row r="383" spans="2:5" ht="15" customHeight="1" x14ac:dyDescent="0.25">
      <c r="B383" s="97"/>
      <c r="D383" s="92"/>
      <c r="E383" s="92"/>
    </row>
    <row r="384" spans="2:5" ht="15" customHeight="1" x14ac:dyDescent="0.25">
      <c r="B384" s="97"/>
      <c r="D384" s="92"/>
      <c r="E384" s="92"/>
    </row>
    <row r="385" spans="2:5" ht="15" customHeight="1" x14ac:dyDescent="0.25">
      <c r="B385" s="97"/>
      <c r="D385" s="92"/>
      <c r="E385" s="92"/>
    </row>
    <row r="386" spans="2:5" ht="15" customHeight="1" x14ac:dyDescent="0.25">
      <c r="B386" s="97"/>
      <c r="D386" s="92"/>
      <c r="E386" s="92"/>
    </row>
    <row r="387" spans="2:5" ht="15" customHeight="1" x14ac:dyDescent="0.25">
      <c r="B387" s="97"/>
      <c r="D387" s="92"/>
      <c r="E387" s="92"/>
    </row>
    <row r="388" spans="2:5" ht="15" customHeight="1" x14ac:dyDescent="0.25">
      <c r="B388" s="97"/>
      <c r="D388" s="92"/>
      <c r="E388" s="92"/>
    </row>
    <row r="389" spans="2:5" ht="15" customHeight="1" x14ac:dyDescent="0.25">
      <c r="B389" s="97"/>
      <c r="D389" s="92"/>
      <c r="E389" s="92"/>
    </row>
    <row r="390" spans="2:5" ht="15" customHeight="1" x14ac:dyDescent="0.25">
      <c r="B390" s="97"/>
      <c r="D390" s="92"/>
      <c r="E390" s="92"/>
    </row>
    <row r="391" spans="2:5" ht="15" customHeight="1" x14ac:dyDescent="0.25">
      <c r="B391" s="97"/>
      <c r="D391" s="92"/>
      <c r="E391" s="92"/>
    </row>
    <row r="392" spans="2:5" ht="15" customHeight="1" x14ac:dyDescent="0.25">
      <c r="B392" s="97"/>
      <c r="D392" s="92"/>
      <c r="E392" s="92"/>
    </row>
    <row r="393" spans="2:5" ht="15" customHeight="1" x14ac:dyDescent="0.25">
      <c r="B393" s="97"/>
      <c r="D393" s="92"/>
      <c r="E393" s="92"/>
    </row>
    <row r="394" spans="2:5" ht="15" customHeight="1" x14ac:dyDescent="0.25">
      <c r="B394" s="97"/>
      <c r="D394" s="92"/>
      <c r="E394" s="92"/>
    </row>
    <row r="395" spans="2:5" ht="15" customHeight="1" x14ac:dyDescent="0.25">
      <c r="B395" s="97"/>
      <c r="D395" s="92"/>
      <c r="E395" s="92"/>
    </row>
    <row r="396" spans="2:5" ht="15" customHeight="1" x14ac:dyDescent="0.25">
      <c r="B396" s="97"/>
      <c r="D396" s="92"/>
      <c r="E396" s="92"/>
    </row>
    <row r="397" spans="2:5" ht="15" customHeight="1" x14ac:dyDescent="0.25">
      <c r="B397" s="97"/>
      <c r="D397" s="92"/>
      <c r="E397" s="92"/>
    </row>
    <row r="398" spans="2:5" ht="15" customHeight="1" x14ac:dyDescent="0.25">
      <c r="B398" s="97"/>
      <c r="D398" s="92"/>
      <c r="E398" s="92"/>
    </row>
    <row r="399" spans="2:5" ht="15" customHeight="1" x14ac:dyDescent="0.25">
      <c r="B399" s="97"/>
      <c r="D399" s="92"/>
      <c r="E399" s="92"/>
    </row>
    <row r="400" spans="2:5" ht="15" customHeight="1" x14ac:dyDescent="0.25">
      <c r="B400" s="97"/>
      <c r="D400" s="92"/>
      <c r="E400" s="92"/>
    </row>
    <row r="401" spans="2:5" ht="15" customHeight="1" x14ac:dyDescent="0.25">
      <c r="B401" s="97"/>
      <c r="D401" s="92"/>
      <c r="E401" s="92"/>
    </row>
    <row r="402" spans="2:5" ht="15" customHeight="1" x14ac:dyDescent="0.25">
      <c r="B402" s="97"/>
      <c r="D402" s="92"/>
      <c r="E402" s="92"/>
    </row>
    <row r="403" spans="2:5" ht="15" customHeight="1" x14ac:dyDescent="0.25">
      <c r="B403" s="97"/>
      <c r="D403" s="92"/>
      <c r="E403" s="92"/>
    </row>
    <row r="404" spans="2:5" ht="15" customHeight="1" x14ac:dyDescent="0.25">
      <c r="B404" s="97"/>
      <c r="D404" s="92"/>
      <c r="E404" s="92"/>
    </row>
    <row r="405" spans="2:5" ht="15" customHeight="1" x14ac:dyDescent="0.25">
      <c r="B405" s="97"/>
      <c r="D405" s="92"/>
      <c r="E405" s="92"/>
    </row>
    <row r="406" spans="2:5" ht="15" customHeight="1" x14ac:dyDescent="0.25">
      <c r="B406" s="97"/>
      <c r="D406" s="92"/>
      <c r="E406" s="92"/>
    </row>
    <row r="407" spans="2:5" ht="15" customHeight="1" x14ac:dyDescent="0.25">
      <c r="B407" s="97"/>
      <c r="D407" s="92"/>
      <c r="E407" s="92"/>
    </row>
    <row r="408" spans="2:5" ht="15" customHeight="1" x14ac:dyDescent="0.25">
      <c r="B408" s="97"/>
      <c r="D408" s="92"/>
      <c r="E408" s="92"/>
    </row>
    <row r="409" spans="2:5" ht="15" customHeight="1" x14ac:dyDescent="0.25">
      <c r="B409" s="97"/>
      <c r="D409" s="92"/>
      <c r="E409" s="92"/>
    </row>
    <row r="410" spans="2:5" ht="15" customHeight="1" x14ac:dyDescent="0.25">
      <c r="B410" s="97"/>
      <c r="D410" s="92"/>
      <c r="E410" s="92"/>
    </row>
    <row r="411" spans="2:5" ht="15" customHeight="1" x14ac:dyDescent="0.25">
      <c r="B411" s="97"/>
      <c r="D411" s="92"/>
      <c r="E411" s="92"/>
    </row>
    <row r="412" spans="2:5" ht="15" customHeight="1" x14ac:dyDescent="0.25">
      <c r="B412" s="97"/>
      <c r="D412" s="92"/>
      <c r="E412" s="92"/>
    </row>
    <row r="413" spans="2:5" ht="15" customHeight="1" x14ac:dyDescent="0.25">
      <c r="B413" s="97"/>
      <c r="D413" s="92"/>
      <c r="E413" s="92"/>
    </row>
    <row r="414" spans="2:5" ht="15" customHeight="1" x14ac:dyDescent="0.25">
      <c r="B414" s="97"/>
      <c r="D414" s="92"/>
      <c r="E414" s="92"/>
    </row>
    <row r="415" spans="2:5" ht="15" customHeight="1" x14ac:dyDescent="0.25">
      <c r="B415" s="97"/>
      <c r="D415" s="92"/>
      <c r="E415" s="92"/>
    </row>
    <row r="416" spans="2:5" ht="15" customHeight="1" x14ac:dyDescent="0.25">
      <c r="B416" s="97"/>
      <c r="D416" s="92"/>
      <c r="E416" s="92"/>
    </row>
    <row r="417" spans="2:5" ht="15" customHeight="1" x14ac:dyDescent="0.25">
      <c r="B417" s="97"/>
      <c r="D417" s="92"/>
      <c r="E417" s="92"/>
    </row>
    <row r="418" spans="2:5" ht="15" customHeight="1" x14ac:dyDescent="0.25">
      <c r="B418" s="97"/>
      <c r="D418" s="92"/>
      <c r="E418" s="92"/>
    </row>
    <row r="419" spans="2:5" ht="15" customHeight="1" x14ac:dyDescent="0.25">
      <c r="B419" s="97"/>
      <c r="D419" s="92"/>
      <c r="E419" s="92"/>
    </row>
    <row r="420" spans="2:5" ht="15" customHeight="1" x14ac:dyDescent="0.25">
      <c r="B420" s="97"/>
      <c r="D420" s="92"/>
      <c r="E420" s="92"/>
    </row>
    <row r="421" spans="2:5" ht="15" customHeight="1" x14ac:dyDescent="0.25">
      <c r="B421" s="97"/>
      <c r="D421" s="92"/>
      <c r="E421" s="92"/>
    </row>
    <row r="422" spans="2:5" ht="15" customHeight="1" x14ac:dyDescent="0.25">
      <c r="B422" s="97"/>
      <c r="D422" s="92"/>
      <c r="E422" s="92"/>
    </row>
    <row r="423" spans="2:5" ht="15" customHeight="1" x14ac:dyDescent="0.25">
      <c r="B423" s="97"/>
      <c r="D423" s="92"/>
      <c r="E423" s="92"/>
    </row>
    <row r="424" spans="2:5" ht="15" customHeight="1" x14ac:dyDescent="0.25">
      <c r="B424" s="97"/>
      <c r="D424" s="92"/>
      <c r="E424" s="92"/>
    </row>
    <row r="425" spans="2:5" ht="15" customHeight="1" x14ac:dyDescent="0.25">
      <c r="B425" s="97"/>
      <c r="D425" s="92"/>
      <c r="E425" s="92"/>
    </row>
    <row r="426" spans="2:5" ht="15" customHeight="1" x14ac:dyDescent="0.25">
      <c r="B426" s="97"/>
      <c r="D426" s="92"/>
      <c r="E426" s="92"/>
    </row>
    <row r="427" spans="2:5" ht="15" customHeight="1" x14ac:dyDescent="0.25">
      <c r="B427" s="97"/>
      <c r="D427" s="92"/>
      <c r="E427" s="92"/>
    </row>
    <row r="428" spans="2:5" ht="15" customHeight="1" x14ac:dyDescent="0.25">
      <c r="B428" s="97"/>
      <c r="D428" s="92"/>
      <c r="E428" s="92"/>
    </row>
    <row r="429" spans="2:5" ht="15" customHeight="1" x14ac:dyDescent="0.25">
      <c r="B429" s="97"/>
      <c r="D429" s="92"/>
      <c r="E429" s="92"/>
    </row>
    <row r="430" spans="2:5" ht="15" customHeight="1" x14ac:dyDescent="0.25">
      <c r="B430" s="97"/>
      <c r="D430" s="92"/>
      <c r="E430" s="92"/>
    </row>
    <row r="431" spans="2:5" ht="15" customHeight="1" x14ac:dyDescent="0.25">
      <c r="B431" s="97"/>
      <c r="D431" s="92"/>
      <c r="E431" s="92"/>
    </row>
    <row r="432" spans="2:5" ht="15" customHeight="1" x14ac:dyDescent="0.25">
      <c r="B432" s="97"/>
      <c r="D432" s="92"/>
      <c r="E432" s="92"/>
    </row>
    <row r="433" spans="2:5" ht="15" customHeight="1" x14ac:dyDescent="0.25">
      <c r="B433" s="97"/>
      <c r="D433" s="92"/>
      <c r="E433" s="92"/>
    </row>
    <row r="434" spans="2:5" ht="15" customHeight="1" x14ac:dyDescent="0.25">
      <c r="B434" s="97"/>
      <c r="D434" s="92"/>
      <c r="E434" s="92"/>
    </row>
    <row r="435" spans="2:5" ht="15" customHeight="1" x14ac:dyDescent="0.25">
      <c r="B435" s="97"/>
      <c r="D435" s="92"/>
      <c r="E435" s="92"/>
    </row>
    <row r="436" spans="2:5" ht="15" customHeight="1" x14ac:dyDescent="0.25">
      <c r="B436" s="97"/>
      <c r="D436" s="92"/>
      <c r="E436" s="92"/>
    </row>
    <row r="437" spans="2:5" ht="15" customHeight="1" x14ac:dyDescent="0.25">
      <c r="B437" s="97"/>
      <c r="D437" s="92"/>
      <c r="E437" s="92"/>
    </row>
    <row r="438" spans="2:5" ht="15" customHeight="1" x14ac:dyDescent="0.25">
      <c r="B438" s="97"/>
      <c r="D438" s="92"/>
      <c r="E438" s="92"/>
    </row>
    <row r="439" spans="2:5" ht="15" customHeight="1" x14ac:dyDescent="0.25">
      <c r="B439" s="97"/>
      <c r="D439" s="92"/>
      <c r="E439" s="92"/>
    </row>
    <row r="440" spans="2:5" ht="15" customHeight="1" x14ac:dyDescent="0.25">
      <c r="B440" s="97"/>
      <c r="D440" s="92"/>
      <c r="E440" s="92"/>
    </row>
    <row r="441" spans="2:5" ht="15" customHeight="1" x14ac:dyDescent="0.25">
      <c r="B441" s="97"/>
      <c r="D441" s="92"/>
      <c r="E441" s="92"/>
    </row>
    <row r="442" spans="2:5" ht="15" customHeight="1" x14ac:dyDescent="0.25">
      <c r="B442" s="97"/>
      <c r="D442" s="92"/>
      <c r="E442" s="92"/>
    </row>
    <row r="443" spans="2:5" ht="15" customHeight="1" x14ac:dyDescent="0.25">
      <c r="B443" s="97"/>
      <c r="D443" s="92"/>
      <c r="E443" s="92"/>
    </row>
    <row r="444" spans="2:5" ht="15" customHeight="1" x14ac:dyDescent="0.25">
      <c r="B444" s="97"/>
      <c r="D444" s="92"/>
      <c r="E444" s="92"/>
    </row>
    <row r="445" spans="2:5" ht="15" customHeight="1" x14ac:dyDescent="0.25">
      <c r="B445" s="97"/>
      <c r="D445" s="92"/>
      <c r="E445" s="92"/>
    </row>
    <row r="446" spans="2:5" ht="15" customHeight="1" x14ac:dyDescent="0.25">
      <c r="B446" s="97"/>
      <c r="D446" s="92"/>
      <c r="E446" s="92"/>
    </row>
    <row r="447" spans="2:5" ht="15" customHeight="1" x14ac:dyDescent="0.25">
      <c r="B447" s="97"/>
      <c r="D447" s="92"/>
      <c r="E447" s="92"/>
    </row>
    <row r="448" spans="2:5" ht="15" customHeight="1" x14ac:dyDescent="0.25">
      <c r="B448" s="97"/>
      <c r="D448" s="92"/>
      <c r="E448" s="92"/>
    </row>
    <row r="449" spans="2:5" ht="15" customHeight="1" x14ac:dyDescent="0.25">
      <c r="B449" s="97"/>
      <c r="D449" s="92"/>
      <c r="E449" s="92"/>
    </row>
    <row r="450" spans="2:5" ht="15" customHeight="1" x14ac:dyDescent="0.25">
      <c r="B450" s="97"/>
      <c r="D450" s="92"/>
      <c r="E450" s="92"/>
    </row>
    <row r="451" spans="2:5" ht="15" customHeight="1" x14ac:dyDescent="0.25">
      <c r="B451" s="97"/>
      <c r="D451" s="92"/>
      <c r="E451" s="92"/>
    </row>
    <row r="452" spans="2:5" ht="15" customHeight="1" x14ac:dyDescent="0.25">
      <c r="B452" s="97"/>
      <c r="D452" s="92"/>
      <c r="E452" s="92"/>
    </row>
    <row r="453" spans="2:5" ht="15" customHeight="1" x14ac:dyDescent="0.25">
      <c r="B453" s="97"/>
      <c r="D453" s="92"/>
      <c r="E453" s="92"/>
    </row>
    <row r="454" spans="2:5" ht="15" customHeight="1" x14ac:dyDescent="0.25">
      <c r="B454" s="97"/>
      <c r="D454" s="92"/>
      <c r="E454" s="92"/>
    </row>
    <row r="455" spans="2:5" ht="15" customHeight="1" x14ac:dyDescent="0.25">
      <c r="B455" s="97"/>
      <c r="D455" s="92"/>
      <c r="E455" s="92"/>
    </row>
    <row r="456" spans="2:5" ht="15" customHeight="1" x14ac:dyDescent="0.25">
      <c r="B456" s="97"/>
      <c r="D456" s="92"/>
      <c r="E456" s="92"/>
    </row>
    <row r="457" spans="2:5" ht="15" customHeight="1" x14ac:dyDescent="0.25">
      <c r="B457" s="97"/>
      <c r="D457" s="92"/>
      <c r="E457" s="92"/>
    </row>
    <row r="458" spans="2:5" ht="15" customHeight="1" x14ac:dyDescent="0.25">
      <c r="B458" s="97"/>
      <c r="D458" s="92"/>
      <c r="E458" s="92"/>
    </row>
    <row r="459" spans="2:5" ht="15" customHeight="1" x14ac:dyDescent="0.25">
      <c r="B459" s="97"/>
      <c r="D459" s="92"/>
      <c r="E459" s="92"/>
    </row>
    <row r="460" spans="2:5" ht="15" customHeight="1" x14ac:dyDescent="0.25">
      <c r="B460" s="97"/>
      <c r="D460" s="92"/>
      <c r="E460" s="92"/>
    </row>
    <row r="461" spans="2:5" ht="15" customHeight="1" x14ac:dyDescent="0.25">
      <c r="B461" s="97"/>
      <c r="D461" s="92"/>
      <c r="E461" s="92"/>
    </row>
    <row r="462" spans="2:5" ht="15" customHeight="1" x14ac:dyDescent="0.25">
      <c r="B462" s="97"/>
      <c r="D462" s="92"/>
      <c r="E462" s="92"/>
    </row>
    <row r="463" spans="2:5" ht="15" customHeight="1" x14ac:dyDescent="0.25">
      <c r="B463" s="97"/>
      <c r="D463" s="92"/>
      <c r="E463" s="92"/>
    </row>
    <row r="464" spans="2:5" ht="15" customHeight="1" x14ac:dyDescent="0.25">
      <c r="B464" s="97"/>
      <c r="D464" s="92"/>
      <c r="E464" s="92"/>
    </row>
    <row r="465" spans="2:5" ht="15" customHeight="1" x14ac:dyDescent="0.25">
      <c r="B465" s="97"/>
      <c r="D465" s="92"/>
      <c r="E465" s="92"/>
    </row>
    <row r="466" spans="2:5" ht="15" customHeight="1" x14ac:dyDescent="0.25">
      <c r="B466" s="97"/>
      <c r="D466" s="92"/>
      <c r="E466" s="92"/>
    </row>
    <row r="467" spans="2:5" ht="15" customHeight="1" x14ac:dyDescent="0.25">
      <c r="B467" s="97"/>
      <c r="D467" s="92"/>
      <c r="E467" s="92"/>
    </row>
    <row r="468" spans="2:5" ht="15" customHeight="1" x14ac:dyDescent="0.25">
      <c r="B468" s="97"/>
      <c r="D468" s="92"/>
      <c r="E468" s="92"/>
    </row>
    <row r="469" spans="2:5" ht="15" customHeight="1" x14ac:dyDescent="0.25">
      <c r="B469" s="97"/>
      <c r="D469" s="92"/>
      <c r="E469" s="92"/>
    </row>
    <row r="470" spans="2:5" ht="15" customHeight="1" x14ac:dyDescent="0.25">
      <c r="B470" s="97"/>
      <c r="D470" s="92"/>
      <c r="E470" s="92"/>
    </row>
    <row r="471" spans="2:5" ht="15" customHeight="1" x14ac:dyDescent="0.25">
      <c r="B471" s="97"/>
      <c r="D471" s="92"/>
      <c r="E471" s="92"/>
    </row>
    <row r="472" spans="2:5" ht="15" customHeight="1" x14ac:dyDescent="0.25">
      <c r="B472" s="97"/>
      <c r="D472" s="92"/>
      <c r="E472" s="92"/>
    </row>
    <row r="473" spans="2:5" ht="15" customHeight="1" x14ac:dyDescent="0.25">
      <c r="B473" s="97"/>
      <c r="D473" s="92"/>
      <c r="E473" s="92"/>
    </row>
    <row r="474" spans="2:5" ht="15" customHeight="1" x14ac:dyDescent="0.25">
      <c r="B474" s="97"/>
      <c r="D474" s="92"/>
      <c r="E474" s="92"/>
    </row>
    <row r="475" spans="2:5" ht="15" customHeight="1" x14ac:dyDescent="0.25">
      <c r="B475" s="97"/>
      <c r="D475" s="92"/>
      <c r="E475" s="92"/>
    </row>
    <row r="476" spans="2:5" ht="15" customHeight="1" x14ac:dyDescent="0.25">
      <c r="B476" s="97"/>
      <c r="D476" s="92"/>
      <c r="E476" s="92"/>
    </row>
    <row r="477" spans="2:5" ht="15" customHeight="1" x14ac:dyDescent="0.25">
      <c r="B477" s="97"/>
      <c r="D477" s="92"/>
      <c r="E477" s="92"/>
    </row>
    <row r="478" spans="2:5" ht="15" customHeight="1" x14ac:dyDescent="0.25">
      <c r="B478" s="97"/>
      <c r="D478" s="92"/>
      <c r="E478" s="92"/>
    </row>
    <row r="479" spans="2:5" ht="15" customHeight="1" x14ac:dyDescent="0.25">
      <c r="B479" s="97"/>
      <c r="D479" s="92"/>
      <c r="E479" s="92"/>
    </row>
    <row r="480" spans="2:5" ht="15" customHeight="1" x14ac:dyDescent="0.25">
      <c r="B480" s="97"/>
      <c r="D480" s="92"/>
      <c r="E480" s="92"/>
    </row>
    <row r="481" spans="2:5" ht="15" customHeight="1" x14ac:dyDescent="0.25">
      <c r="B481" s="97"/>
      <c r="D481" s="92"/>
      <c r="E481" s="92"/>
    </row>
    <row r="482" spans="2:5" ht="15" customHeight="1" x14ac:dyDescent="0.25">
      <c r="B482" s="97"/>
      <c r="D482" s="92"/>
      <c r="E482" s="92"/>
    </row>
    <row r="483" spans="2:5" ht="15" customHeight="1" x14ac:dyDescent="0.25">
      <c r="B483" s="97"/>
      <c r="D483" s="92"/>
      <c r="E483" s="92"/>
    </row>
    <row r="484" spans="2:5" ht="15" customHeight="1" x14ac:dyDescent="0.25">
      <c r="B484" s="97"/>
      <c r="D484" s="92"/>
      <c r="E484" s="92"/>
    </row>
    <row r="485" spans="2:5" ht="15" customHeight="1" x14ac:dyDescent="0.25">
      <c r="B485" s="97"/>
      <c r="D485" s="92"/>
      <c r="E485" s="92"/>
    </row>
    <row r="486" spans="2:5" ht="15" customHeight="1" x14ac:dyDescent="0.25">
      <c r="B486" s="97"/>
      <c r="D486" s="92"/>
      <c r="E486" s="92"/>
    </row>
    <row r="487" spans="2:5" ht="15" customHeight="1" x14ac:dyDescent="0.25">
      <c r="B487" s="97"/>
      <c r="D487" s="92"/>
      <c r="E487" s="92"/>
    </row>
    <row r="488" spans="2:5" ht="15" customHeight="1" x14ac:dyDescent="0.25">
      <c r="B488" s="97"/>
      <c r="D488" s="92"/>
      <c r="E488" s="92"/>
    </row>
    <row r="489" spans="2:5" ht="15" customHeight="1" x14ac:dyDescent="0.25">
      <c r="B489" s="97"/>
      <c r="D489" s="92"/>
      <c r="E489" s="92"/>
    </row>
    <row r="490" spans="2:5" ht="15" customHeight="1" x14ac:dyDescent="0.25">
      <c r="B490" s="97"/>
      <c r="D490" s="92"/>
      <c r="E490" s="92"/>
    </row>
    <row r="491" spans="2:5" ht="15" customHeight="1" x14ac:dyDescent="0.25">
      <c r="B491" s="97"/>
      <c r="D491" s="92"/>
      <c r="E491" s="92"/>
    </row>
    <row r="492" spans="2:5" ht="15" customHeight="1" x14ac:dyDescent="0.25">
      <c r="B492" s="97"/>
      <c r="D492" s="92"/>
      <c r="E492" s="92"/>
    </row>
    <row r="493" spans="2:5" ht="15" customHeight="1" x14ac:dyDescent="0.25">
      <c r="B493" s="97"/>
      <c r="D493" s="92"/>
      <c r="E493" s="92"/>
    </row>
    <row r="494" spans="2:5" ht="15" customHeight="1" x14ac:dyDescent="0.25">
      <c r="B494" s="97"/>
      <c r="D494" s="92"/>
      <c r="E494" s="92"/>
    </row>
    <row r="495" spans="2:5" ht="15" customHeight="1" x14ac:dyDescent="0.25">
      <c r="B495" s="97"/>
      <c r="D495" s="92"/>
      <c r="E495" s="92"/>
    </row>
    <row r="496" spans="2:5" ht="15" customHeight="1" x14ac:dyDescent="0.25">
      <c r="B496" s="97"/>
      <c r="D496" s="92"/>
      <c r="E496" s="92"/>
    </row>
    <row r="497" spans="2:5" ht="15" customHeight="1" x14ac:dyDescent="0.25">
      <c r="B497" s="97"/>
      <c r="D497" s="92"/>
      <c r="E497" s="92"/>
    </row>
    <row r="498" spans="2:5" ht="15" customHeight="1" x14ac:dyDescent="0.25">
      <c r="B498" s="97"/>
      <c r="D498" s="92"/>
      <c r="E498" s="92"/>
    </row>
    <row r="499" spans="2:5" ht="15" customHeight="1" x14ac:dyDescent="0.25">
      <c r="B499" s="97"/>
      <c r="D499" s="92"/>
      <c r="E499" s="92"/>
    </row>
    <row r="500" spans="2:5" ht="15" customHeight="1" x14ac:dyDescent="0.25">
      <c r="B500" s="97"/>
      <c r="D500" s="92"/>
      <c r="E500" s="92"/>
    </row>
    <row r="501" spans="2:5" ht="15" customHeight="1" x14ac:dyDescent="0.25">
      <c r="B501" s="97"/>
      <c r="D501" s="92"/>
      <c r="E501" s="92"/>
    </row>
    <row r="502" spans="2:5" ht="15" customHeight="1" x14ac:dyDescent="0.25">
      <c r="B502" s="97"/>
      <c r="D502" s="92"/>
      <c r="E502" s="92"/>
    </row>
    <row r="503" spans="2:5" ht="15" customHeight="1" x14ac:dyDescent="0.25">
      <c r="B503" s="97"/>
      <c r="D503" s="92"/>
      <c r="E503" s="92"/>
    </row>
    <row r="504" spans="2:5" ht="15" customHeight="1" x14ac:dyDescent="0.25">
      <c r="B504" s="97"/>
      <c r="D504" s="92"/>
      <c r="E504" s="92"/>
    </row>
    <row r="505" spans="2:5" ht="15" customHeight="1" x14ac:dyDescent="0.25">
      <c r="B505" s="97"/>
      <c r="D505" s="92"/>
      <c r="E505" s="92"/>
    </row>
    <row r="506" spans="2:5" ht="15" customHeight="1" x14ac:dyDescent="0.25">
      <c r="B506" s="97"/>
      <c r="D506" s="92"/>
      <c r="E506" s="92"/>
    </row>
    <row r="507" spans="2:5" ht="15" customHeight="1" x14ac:dyDescent="0.25">
      <c r="B507" s="97"/>
      <c r="D507" s="92"/>
      <c r="E507" s="92"/>
    </row>
    <row r="508" spans="2:5" ht="15" customHeight="1" x14ac:dyDescent="0.25">
      <c r="B508" s="97"/>
      <c r="D508" s="92"/>
      <c r="E508" s="92"/>
    </row>
    <row r="509" spans="2:5" ht="15" customHeight="1" x14ac:dyDescent="0.25">
      <c r="B509" s="97"/>
      <c r="D509" s="92"/>
      <c r="E509" s="92"/>
    </row>
    <row r="510" spans="2:5" ht="15" customHeight="1" x14ac:dyDescent="0.25">
      <c r="B510" s="97"/>
      <c r="D510" s="92"/>
      <c r="E510" s="92"/>
    </row>
    <row r="511" spans="2:5" ht="15" customHeight="1" x14ac:dyDescent="0.25">
      <c r="B511" s="97"/>
      <c r="D511" s="92"/>
      <c r="E511" s="92"/>
    </row>
    <row r="512" spans="2:5" ht="15" customHeight="1" x14ac:dyDescent="0.25">
      <c r="B512" s="97"/>
      <c r="D512" s="92"/>
      <c r="E512" s="92"/>
    </row>
    <row r="513" spans="2:5" ht="15" customHeight="1" x14ac:dyDescent="0.25">
      <c r="B513" s="97"/>
      <c r="D513" s="92"/>
      <c r="E513" s="92"/>
    </row>
    <row r="514" spans="2:5" ht="15" customHeight="1" x14ac:dyDescent="0.25">
      <c r="B514" s="97"/>
      <c r="D514" s="92"/>
      <c r="E514" s="92"/>
    </row>
    <row r="515" spans="2:5" ht="15" customHeight="1" x14ac:dyDescent="0.25">
      <c r="B515" s="97"/>
      <c r="D515" s="92"/>
      <c r="E515" s="92"/>
    </row>
    <row r="516" spans="2:5" ht="15" customHeight="1" x14ac:dyDescent="0.25">
      <c r="B516" s="97"/>
      <c r="D516" s="92"/>
      <c r="E516" s="92"/>
    </row>
    <row r="517" spans="2:5" ht="15" customHeight="1" x14ac:dyDescent="0.25">
      <c r="B517" s="97"/>
      <c r="D517" s="92"/>
      <c r="E517" s="92"/>
    </row>
    <row r="518" spans="2:5" ht="15" customHeight="1" x14ac:dyDescent="0.25">
      <c r="B518" s="97"/>
      <c r="D518" s="92"/>
      <c r="E518" s="92"/>
    </row>
    <row r="519" spans="2:5" ht="15" customHeight="1" x14ac:dyDescent="0.25">
      <c r="B519" s="97"/>
      <c r="D519" s="92"/>
      <c r="E519" s="92"/>
    </row>
    <row r="520" spans="2:5" ht="15" customHeight="1" x14ac:dyDescent="0.25">
      <c r="B520" s="97"/>
      <c r="D520" s="92"/>
      <c r="E520" s="92"/>
    </row>
    <row r="521" spans="2:5" ht="15" customHeight="1" x14ac:dyDescent="0.25">
      <c r="B521" s="97"/>
      <c r="D521" s="92"/>
      <c r="E521" s="92"/>
    </row>
    <row r="522" spans="2:5" ht="15" customHeight="1" x14ac:dyDescent="0.25">
      <c r="B522" s="97"/>
      <c r="D522" s="92"/>
      <c r="E522" s="92"/>
    </row>
    <row r="523" spans="2:5" ht="15" customHeight="1" x14ac:dyDescent="0.25">
      <c r="B523" s="97"/>
      <c r="D523" s="92"/>
      <c r="E523" s="92"/>
    </row>
    <row r="524" spans="2:5" ht="15" customHeight="1" x14ac:dyDescent="0.25">
      <c r="B524" s="97"/>
      <c r="D524" s="92"/>
      <c r="E524" s="92"/>
    </row>
    <row r="525" spans="2:5" ht="15" customHeight="1" x14ac:dyDescent="0.25">
      <c r="B525" s="97"/>
      <c r="D525" s="92"/>
      <c r="E525" s="92"/>
    </row>
    <row r="526" spans="2:5" ht="15" customHeight="1" x14ac:dyDescent="0.25">
      <c r="B526" s="97"/>
      <c r="D526" s="92"/>
      <c r="E526" s="92"/>
    </row>
    <row r="527" spans="2:5" ht="15" customHeight="1" x14ac:dyDescent="0.25">
      <c r="B527" s="97"/>
      <c r="D527" s="92"/>
      <c r="E527" s="92"/>
    </row>
    <row r="528" spans="2:5" ht="15" customHeight="1" x14ac:dyDescent="0.25">
      <c r="B528" s="97"/>
      <c r="D528" s="92"/>
      <c r="E528" s="92"/>
    </row>
    <row r="529" spans="2:5" ht="15" customHeight="1" x14ac:dyDescent="0.25">
      <c r="B529" s="97"/>
      <c r="D529" s="92"/>
      <c r="E529" s="92"/>
    </row>
    <row r="530" spans="2:5" ht="15" customHeight="1" x14ac:dyDescent="0.25">
      <c r="B530" s="97"/>
      <c r="D530" s="92"/>
      <c r="E530" s="92"/>
    </row>
    <row r="531" spans="2:5" ht="15" customHeight="1" x14ac:dyDescent="0.25">
      <c r="B531" s="97"/>
      <c r="D531" s="92"/>
      <c r="E531" s="92"/>
    </row>
    <row r="532" spans="2:5" ht="15" customHeight="1" x14ac:dyDescent="0.25">
      <c r="B532" s="97"/>
      <c r="D532" s="92"/>
      <c r="E532" s="92"/>
    </row>
    <row r="533" spans="2:5" ht="15" customHeight="1" x14ac:dyDescent="0.25">
      <c r="B533" s="97"/>
      <c r="D533" s="92"/>
      <c r="E533" s="92"/>
    </row>
    <row r="534" spans="2:5" ht="15" customHeight="1" x14ac:dyDescent="0.25">
      <c r="B534" s="97"/>
      <c r="D534" s="92"/>
      <c r="E534" s="92"/>
    </row>
    <row r="535" spans="2:5" ht="15" customHeight="1" x14ac:dyDescent="0.25">
      <c r="B535" s="97"/>
      <c r="D535" s="92"/>
      <c r="E535" s="92"/>
    </row>
    <row r="536" spans="2:5" ht="15" customHeight="1" x14ac:dyDescent="0.25">
      <c r="B536" s="97"/>
      <c r="D536" s="92"/>
      <c r="E536" s="92"/>
    </row>
    <row r="537" spans="2:5" ht="15" customHeight="1" x14ac:dyDescent="0.25">
      <c r="B537" s="97"/>
      <c r="D537" s="92"/>
      <c r="E537" s="92"/>
    </row>
    <row r="538" spans="2:5" ht="15" customHeight="1" x14ac:dyDescent="0.25">
      <c r="B538" s="97"/>
      <c r="D538" s="92"/>
      <c r="E538" s="92"/>
    </row>
    <row r="539" spans="2:5" ht="15" customHeight="1" x14ac:dyDescent="0.25">
      <c r="B539" s="97"/>
      <c r="D539" s="92"/>
      <c r="E539" s="92"/>
    </row>
    <row r="540" spans="2:5" ht="15" customHeight="1" x14ac:dyDescent="0.25">
      <c r="B540" s="97"/>
      <c r="D540" s="92"/>
      <c r="E540" s="92"/>
    </row>
    <row r="541" spans="2:5" ht="15" customHeight="1" x14ac:dyDescent="0.25">
      <c r="B541" s="97"/>
      <c r="D541" s="92"/>
      <c r="E541" s="92"/>
    </row>
    <row r="542" spans="2:5" ht="15" customHeight="1" x14ac:dyDescent="0.25">
      <c r="B542" s="97"/>
      <c r="D542" s="92"/>
      <c r="E542" s="92"/>
    </row>
    <row r="543" spans="2:5" ht="15" customHeight="1" x14ac:dyDescent="0.25">
      <c r="B543" s="97"/>
      <c r="D543" s="92"/>
      <c r="E543" s="92"/>
    </row>
    <row r="544" spans="2:5" ht="15" customHeight="1" x14ac:dyDescent="0.25">
      <c r="B544" s="97"/>
      <c r="D544" s="92"/>
      <c r="E544" s="92"/>
    </row>
    <row r="545" spans="2:5" ht="15" customHeight="1" x14ac:dyDescent="0.25">
      <c r="B545" s="97"/>
      <c r="D545" s="92"/>
      <c r="E545" s="92"/>
    </row>
    <row r="546" spans="2:5" ht="15" customHeight="1" x14ac:dyDescent="0.25">
      <c r="B546" s="97"/>
      <c r="D546" s="92"/>
      <c r="E546" s="92"/>
    </row>
    <row r="547" spans="2:5" ht="15" customHeight="1" x14ac:dyDescent="0.25">
      <c r="B547" s="97"/>
      <c r="D547" s="92"/>
      <c r="E547" s="92"/>
    </row>
    <row r="548" spans="2:5" ht="15" customHeight="1" x14ac:dyDescent="0.25">
      <c r="B548" s="97"/>
      <c r="D548" s="92"/>
      <c r="E548" s="92"/>
    </row>
    <row r="549" spans="2:5" ht="15" customHeight="1" x14ac:dyDescent="0.25">
      <c r="B549" s="97"/>
      <c r="D549" s="92"/>
      <c r="E549" s="92"/>
    </row>
    <row r="550" spans="2:5" ht="15" customHeight="1" x14ac:dyDescent="0.25">
      <c r="B550" s="97"/>
      <c r="D550" s="92"/>
      <c r="E550" s="92"/>
    </row>
    <row r="551" spans="2:5" ht="15" customHeight="1" x14ac:dyDescent="0.25">
      <c r="B551" s="97"/>
      <c r="D551" s="92"/>
      <c r="E551" s="92"/>
    </row>
    <row r="552" spans="2:5" ht="15" customHeight="1" x14ac:dyDescent="0.25">
      <c r="B552" s="97"/>
      <c r="D552" s="92"/>
      <c r="E552" s="92"/>
    </row>
    <row r="553" spans="2:5" ht="15" customHeight="1" x14ac:dyDescent="0.25">
      <c r="B553" s="97"/>
      <c r="D553" s="92"/>
      <c r="E553" s="92"/>
    </row>
    <row r="554" spans="2:5" ht="15" customHeight="1" x14ac:dyDescent="0.25">
      <c r="B554" s="97"/>
      <c r="D554" s="92"/>
      <c r="E554" s="92"/>
    </row>
    <row r="555" spans="2:5" ht="15" customHeight="1" x14ac:dyDescent="0.25">
      <c r="B555" s="97"/>
      <c r="D555" s="92"/>
      <c r="E555" s="92"/>
    </row>
    <row r="556" spans="2:5" ht="15" customHeight="1" x14ac:dyDescent="0.25">
      <c r="B556" s="97"/>
      <c r="D556" s="92"/>
      <c r="E556" s="92"/>
    </row>
    <row r="557" spans="2:5" ht="15" customHeight="1" x14ac:dyDescent="0.25">
      <c r="B557" s="97"/>
      <c r="D557" s="92"/>
      <c r="E557" s="92"/>
    </row>
    <row r="558" spans="2:5" ht="15" customHeight="1" x14ac:dyDescent="0.25">
      <c r="B558" s="97"/>
      <c r="D558" s="92"/>
      <c r="E558" s="92"/>
    </row>
    <row r="559" spans="2:5" ht="15" customHeight="1" x14ac:dyDescent="0.25">
      <c r="B559" s="97"/>
      <c r="D559" s="92"/>
      <c r="E559" s="92"/>
    </row>
    <row r="560" spans="2:5" ht="15" customHeight="1" x14ac:dyDescent="0.25">
      <c r="B560" s="97"/>
      <c r="D560" s="92"/>
      <c r="E560" s="92"/>
    </row>
    <row r="561" spans="2:5" ht="15" customHeight="1" x14ac:dyDescent="0.25">
      <c r="B561" s="97"/>
      <c r="D561" s="92"/>
      <c r="E561" s="92"/>
    </row>
    <row r="562" spans="2:5" ht="15" customHeight="1" x14ac:dyDescent="0.25">
      <c r="B562" s="97"/>
      <c r="D562" s="92"/>
      <c r="E562" s="92"/>
    </row>
    <row r="563" spans="2:5" ht="15" customHeight="1" x14ac:dyDescent="0.25">
      <c r="B563" s="97"/>
      <c r="D563" s="92"/>
      <c r="E563" s="92"/>
    </row>
    <row r="564" spans="2:5" ht="15" customHeight="1" x14ac:dyDescent="0.25">
      <c r="B564" s="97"/>
      <c r="D564" s="92"/>
      <c r="E564" s="92"/>
    </row>
    <row r="565" spans="2:5" ht="15" customHeight="1" x14ac:dyDescent="0.25">
      <c r="B565" s="97"/>
      <c r="D565" s="92"/>
      <c r="E565" s="92"/>
    </row>
    <row r="566" spans="2:5" ht="15" customHeight="1" x14ac:dyDescent="0.25">
      <c r="B566" s="97"/>
      <c r="D566" s="92"/>
      <c r="E566" s="92"/>
    </row>
    <row r="567" spans="2:5" ht="15" customHeight="1" x14ac:dyDescent="0.25">
      <c r="B567" s="97"/>
      <c r="D567" s="92"/>
      <c r="E567" s="92"/>
    </row>
    <row r="568" spans="2:5" ht="15" customHeight="1" x14ac:dyDescent="0.25">
      <c r="B568" s="97"/>
      <c r="D568" s="92"/>
      <c r="E568" s="92"/>
    </row>
    <row r="569" spans="2:5" ht="15" customHeight="1" x14ac:dyDescent="0.25">
      <c r="B569" s="97"/>
      <c r="D569" s="92"/>
      <c r="E569" s="92"/>
    </row>
    <row r="570" spans="2:5" ht="15" customHeight="1" x14ac:dyDescent="0.25">
      <c r="B570" s="97"/>
      <c r="D570" s="92"/>
      <c r="E570" s="92"/>
    </row>
    <row r="571" spans="2:5" ht="15" customHeight="1" x14ac:dyDescent="0.25">
      <c r="B571" s="97"/>
      <c r="D571" s="92"/>
      <c r="E571" s="92"/>
    </row>
    <row r="572" spans="2:5" ht="15" customHeight="1" x14ac:dyDescent="0.25">
      <c r="B572" s="97"/>
      <c r="D572" s="92"/>
      <c r="E572" s="92"/>
    </row>
    <row r="573" spans="2:5" ht="15" customHeight="1" x14ac:dyDescent="0.25">
      <c r="B573" s="97"/>
      <c r="D573" s="92"/>
      <c r="E573" s="92"/>
    </row>
    <row r="574" spans="2:5" ht="15" customHeight="1" x14ac:dyDescent="0.25">
      <c r="B574" s="97"/>
      <c r="D574" s="92"/>
      <c r="E574" s="92"/>
    </row>
    <row r="575" spans="2:5" ht="15" customHeight="1" x14ac:dyDescent="0.25">
      <c r="B575" s="97"/>
      <c r="D575" s="92"/>
      <c r="E575" s="92"/>
    </row>
    <row r="576" spans="2:5" ht="15" customHeight="1" x14ac:dyDescent="0.25">
      <c r="B576" s="97"/>
      <c r="D576" s="92"/>
      <c r="E576" s="92"/>
    </row>
    <row r="577" spans="2:5" ht="15" customHeight="1" x14ac:dyDescent="0.25">
      <c r="B577" s="97"/>
      <c r="D577" s="92"/>
      <c r="E577" s="92"/>
    </row>
    <row r="578" spans="2:5" ht="15" customHeight="1" x14ac:dyDescent="0.25">
      <c r="B578" s="97"/>
      <c r="D578" s="92"/>
      <c r="E578" s="92"/>
    </row>
    <row r="579" spans="2:5" ht="15" customHeight="1" x14ac:dyDescent="0.25">
      <c r="B579" s="97"/>
      <c r="D579" s="92"/>
      <c r="E579" s="92"/>
    </row>
    <row r="580" spans="2:5" ht="15" customHeight="1" x14ac:dyDescent="0.25">
      <c r="B580" s="97"/>
      <c r="D580" s="92"/>
      <c r="E580" s="92"/>
    </row>
    <row r="581" spans="2:5" ht="15" customHeight="1" x14ac:dyDescent="0.25">
      <c r="B581" s="97"/>
      <c r="D581" s="92"/>
      <c r="E581" s="92"/>
    </row>
    <row r="582" spans="2:5" ht="15" customHeight="1" x14ac:dyDescent="0.25">
      <c r="B582" s="97"/>
      <c r="D582" s="92"/>
      <c r="E582" s="92"/>
    </row>
    <row r="583" spans="2:5" ht="15" customHeight="1" x14ac:dyDescent="0.25">
      <c r="B583" s="97"/>
      <c r="D583" s="92"/>
      <c r="E583" s="92"/>
    </row>
    <row r="584" spans="2:5" ht="15" customHeight="1" x14ac:dyDescent="0.25">
      <c r="B584" s="97"/>
      <c r="D584" s="92"/>
      <c r="E584" s="92"/>
    </row>
    <row r="585" spans="2:5" ht="15" customHeight="1" x14ac:dyDescent="0.25">
      <c r="B585" s="97"/>
      <c r="D585" s="92"/>
      <c r="E585" s="92"/>
    </row>
    <row r="586" spans="2:5" ht="15" customHeight="1" x14ac:dyDescent="0.25">
      <c r="B586" s="97"/>
      <c r="D586" s="92"/>
      <c r="E586" s="92"/>
    </row>
    <row r="587" spans="2:5" ht="15" customHeight="1" x14ac:dyDescent="0.25">
      <c r="B587" s="97"/>
      <c r="D587" s="92"/>
      <c r="E587" s="92"/>
    </row>
    <row r="588" spans="2:5" ht="15" customHeight="1" x14ac:dyDescent="0.25">
      <c r="B588" s="97"/>
      <c r="D588" s="92"/>
      <c r="E588" s="92"/>
    </row>
    <row r="589" spans="2:5" ht="15" customHeight="1" x14ac:dyDescent="0.25">
      <c r="B589" s="97"/>
      <c r="D589" s="92"/>
      <c r="E589" s="92"/>
    </row>
    <row r="590" spans="2:5" ht="15" customHeight="1" x14ac:dyDescent="0.25">
      <c r="B590" s="97"/>
      <c r="D590" s="92"/>
      <c r="E590" s="92"/>
    </row>
    <row r="591" spans="2:5" ht="15" customHeight="1" x14ac:dyDescent="0.25">
      <c r="B591" s="97"/>
      <c r="D591" s="92"/>
      <c r="E591" s="92"/>
    </row>
    <row r="592" spans="2:5" ht="15" customHeight="1" x14ac:dyDescent="0.25">
      <c r="B592" s="97"/>
      <c r="D592" s="92"/>
      <c r="E592" s="92"/>
    </row>
    <row r="593" spans="2:5" ht="15" customHeight="1" x14ac:dyDescent="0.25">
      <c r="B593" s="97"/>
      <c r="D593" s="92"/>
      <c r="E593" s="92"/>
    </row>
    <row r="594" spans="2:5" ht="15" customHeight="1" x14ac:dyDescent="0.25">
      <c r="B594" s="97"/>
      <c r="D594" s="92"/>
      <c r="E594" s="92"/>
    </row>
    <row r="595" spans="2:5" ht="15" customHeight="1" x14ac:dyDescent="0.25">
      <c r="B595" s="97"/>
      <c r="D595" s="92"/>
      <c r="E595" s="92"/>
    </row>
    <row r="596" spans="2:5" ht="15" customHeight="1" x14ac:dyDescent="0.25">
      <c r="B596" s="97"/>
      <c r="D596" s="92"/>
      <c r="E596" s="92"/>
    </row>
    <row r="597" spans="2:5" ht="15" customHeight="1" x14ac:dyDescent="0.25">
      <c r="B597" s="97"/>
      <c r="D597" s="92"/>
      <c r="E597" s="92"/>
    </row>
    <row r="598" spans="2:5" ht="15" customHeight="1" x14ac:dyDescent="0.25">
      <c r="B598" s="97"/>
      <c r="D598" s="92"/>
      <c r="E598" s="92"/>
    </row>
    <row r="599" spans="2:5" ht="15" customHeight="1" x14ac:dyDescent="0.25">
      <c r="B599" s="97"/>
      <c r="D599" s="92"/>
      <c r="E599" s="92"/>
    </row>
    <row r="600" spans="2:5" ht="15" customHeight="1" x14ac:dyDescent="0.25">
      <c r="B600" s="97"/>
      <c r="D600" s="92"/>
      <c r="E600" s="92"/>
    </row>
    <row r="601" spans="2:5" ht="15" customHeight="1" x14ac:dyDescent="0.25">
      <c r="B601" s="97"/>
      <c r="D601" s="92"/>
      <c r="E601" s="92"/>
    </row>
    <row r="602" spans="2:5" ht="15" customHeight="1" x14ac:dyDescent="0.25">
      <c r="D602" s="92"/>
      <c r="E602" s="92"/>
    </row>
    <row r="603" spans="2:5" ht="15" customHeight="1" x14ac:dyDescent="0.25">
      <c r="D603" s="92"/>
      <c r="E603" s="92"/>
    </row>
    <row r="604" spans="2:5" ht="15" customHeight="1" x14ac:dyDescent="0.25">
      <c r="D604" s="92"/>
      <c r="E604" s="92"/>
    </row>
    <row r="605" spans="2:5" ht="15" customHeight="1" x14ac:dyDescent="0.25">
      <c r="D605" s="92"/>
      <c r="E605" s="92"/>
    </row>
    <row r="606" spans="2:5" ht="15" customHeight="1" x14ac:dyDescent="0.25">
      <c r="D606" s="92"/>
      <c r="E606" s="92"/>
    </row>
    <row r="607" spans="2:5" ht="15" customHeight="1" x14ac:dyDescent="0.25">
      <c r="D607" s="92"/>
      <c r="E607" s="92"/>
    </row>
    <row r="608" spans="2:5" ht="15" customHeight="1" x14ac:dyDescent="0.25">
      <c r="D608" s="92"/>
      <c r="E608" s="92"/>
    </row>
    <row r="609" spans="4:5" ht="15" customHeight="1" x14ac:dyDescent="0.25">
      <c r="D609" s="92"/>
      <c r="E609" s="92"/>
    </row>
    <row r="610" spans="4:5" ht="15" customHeight="1" x14ac:dyDescent="0.25">
      <c r="D610" s="92"/>
      <c r="E610" s="92"/>
    </row>
    <row r="611" spans="4:5" ht="15" customHeight="1" x14ac:dyDescent="0.25">
      <c r="D611" s="92"/>
      <c r="E611" s="92"/>
    </row>
    <row r="612" spans="4:5" ht="15" customHeight="1" x14ac:dyDescent="0.25">
      <c r="D612" s="92"/>
      <c r="E612" s="92"/>
    </row>
    <row r="613" spans="4:5" ht="15" customHeight="1" x14ac:dyDescent="0.25">
      <c r="D613" s="92"/>
      <c r="E613" s="92"/>
    </row>
    <row r="614" spans="4:5" ht="15" customHeight="1" x14ac:dyDescent="0.25">
      <c r="D614" s="92"/>
      <c r="E614" s="92"/>
    </row>
    <row r="615" spans="4:5" ht="15" customHeight="1" x14ac:dyDescent="0.25">
      <c r="D615" s="92"/>
      <c r="E615" s="92"/>
    </row>
    <row r="616" spans="4:5" ht="15" customHeight="1" x14ac:dyDescent="0.25">
      <c r="D616" s="92"/>
      <c r="E616" s="92"/>
    </row>
    <row r="617" spans="4:5" ht="15" customHeight="1" x14ac:dyDescent="0.25">
      <c r="D617" s="92"/>
      <c r="E617" s="92"/>
    </row>
    <row r="618" spans="4:5" ht="15" customHeight="1" x14ac:dyDescent="0.25">
      <c r="D618" s="92"/>
      <c r="E618" s="92"/>
    </row>
    <row r="619" spans="4:5" ht="15" customHeight="1" x14ac:dyDescent="0.25">
      <c r="D619" s="92"/>
      <c r="E619" s="92"/>
    </row>
    <row r="620" spans="4:5" ht="15" customHeight="1" x14ac:dyDescent="0.25">
      <c r="D620" s="92"/>
      <c r="E620" s="92"/>
    </row>
    <row r="621" spans="4:5" ht="15" customHeight="1" x14ac:dyDescent="0.25">
      <c r="D621" s="92"/>
      <c r="E621" s="92"/>
    </row>
    <row r="622" spans="4:5" ht="15" customHeight="1" x14ac:dyDescent="0.25">
      <c r="D622" s="92"/>
      <c r="E622" s="92"/>
    </row>
    <row r="623" spans="4:5" ht="15" customHeight="1" x14ac:dyDescent="0.25">
      <c r="D623" s="92"/>
      <c r="E623" s="92"/>
    </row>
    <row r="624" spans="4:5" ht="15" customHeight="1" x14ac:dyDescent="0.25">
      <c r="D624" s="92"/>
      <c r="E624" s="92"/>
    </row>
    <row r="625" spans="4:5" ht="15" customHeight="1" x14ac:dyDescent="0.25">
      <c r="D625" s="92"/>
      <c r="E625" s="92"/>
    </row>
    <row r="626" spans="4:5" ht="15" customHeight="1" x14ac:dyDescent="0.25">
      <c r="D626" s="92"/>
      <c r="E626" s="92"/>
    </row>
    <row r="627" spans="4:5" ht="15" customHeight="1" x14ac:dyDescent="0.25">
      <c r="D627" s="92"/>
      <c r="E627" s="92"/>
    </row>
    <row r="628" spans="4:5" ht="15" customHeight="1" x14ac:dyDescent="0.25">
      <c r="D628" s="92"/>
      <c r="E628" s="92"/>
    </row>
    <row r="629" spans="4:5" ht="15" customHeight="1" x14ac:dyDescent="0.25">
      <c r="D629" s="92"/>
      <c r="E629" s="92"/>
    </row>
    <row r="630" spans="4:5" ht="15" customHeight="1" x14ac:dyDescent="0.25">
      <c r="D630" s="92"/>
      <c r="E630" s="92"/>
    </row>
    <row r="631" spans="4:5" ht="15" customHeight="1" x14ac:dyDescent="0.25">
      <c r="D631" s="92"/>
      <c r="E631" s="92"/>
    </row>
    <row r="632" spans="4:5" ht="15" customHeight="1" x14ac:dyDescent="0.25">
      <c r="D632" s="92"/>
      <c r="E632" s="92"/>
    </row>
    <row r="633" spans="4:5" ht="15" customHeight="1" x14ac:dyDescent="0.25">
      <c r="D633" s="92"/>
      <c r="E633" s="92"/>
    </row>
    <row r="634" spans="4:5" ht="15" customHeight="1" x14ac:dyDescent="0.25">
      <c r="D634" s="92"/>
      <c r="E634" s="92"/>
    </row>
    <row r="635" spans="4:5" ht="15" customHeight="1" x14ac:dyDescent="0.25">
      <c r="D635" s="92"/>
      <c r="E635" s="92"/>
    </row>
    <row r="636" spans="4:5" ht="15" customHeight="1" x14ac:dyDescent="0.25">
      <c r="D636" s="92"/>
      <c r="E636" s="92"/>
    </row>
    <row r="637" spans="4:5" ht="15" customHeight="1" x14ac:dyDescent="0.25">
      <c r="D637" s="92"/>
      <c r="E637" s="92"/>
    </row>
    <row r="638" spans="4:5" ht="15" customHeight="1" x14ac:dyDescent="0.25">
      <c r="D638" s="92"/>
      <c r="E638" s="92"/>
    </row>
    <row r="639" spans="4:5" ht="15" customHeight="1" x14ac:dyDescent="0.25">
      <c r="D639" s="92"/>
      <c r="E639" s="92"/>
    </row>
    <row r="640" spans="4:5" ht="15" customHeight="1" x14ac:dyDescent="0.25">
      <c r="D640" s="92"/>
      <c r="E640" s="92"/>
    </row>
    <row r="641" spans="4:5" ht="15" customHeight="1" x14ac:dyDescent="0.25">
      <c r="D641" s="92"/>
      <c r="E641" s="92"/>
    </row>
    <row r="642" spans="4:5" ht="15" customHeight="1" x14ac:dyDescent="0.25">
      <c r="D642" s="92"/>
      <c r="E642" s="92"/>
    </row>
    <row r="643" spans="4:5" ht="15" customHeight="1" x14ac:dyDescent="0.25">
      <c r="D643" s="92"/>
      <c r="E643" s="92"/>
    </row>
    <row r="644" spans="4:5" ht="15" customHeight="1" x14ac:dyDescent="0.25">
      <c r="D644" s="92"/>
      <c r="E644" s="92"/>
    </row>
    <row r="645" spans="4:5" ht="15" customHeight="1" x14ac:dyDescent="0.25">
      <c r="D645" s="92"/>
      <c r="E645" s="92"/>
    </row>
    <row r="646" spans="4:5" ht="15" customHeight="1" x14ac:dyDescent="0.25">
      <c r="D646" s="92"/>
      <c r="E646" s="92"/>
    </row>
    <row r="647" spans="4:5" ht="15" customHeight="1" x14ac:dyDescent="0.25">
      <c r="D647" s="92"/>
      <c r="E647" s="92"/>
    </row>
    <row r="648" spans="4:5" ht="15" customHeight="1" x14ac:dyDescent="0.25">
      <c r="D648" s="92"/>
      <c r="E648" s="92"/>
    </row>
    <row r="649" spans="4:5" ht="15" customHeight="1" x14ac:dyDescent="0.25">
      <c r="D649" s="92"/>
      <c r="E649" s="92"/>
    </row>
    <row r="650" spans="4:5" ht="15" customHeight="1" x14ac:dyDescent="0.25">
      <c r="D650" s="92"/>
      <c r="E650" s="92"/>
    </row>
    <row r="651" spans="4:5" ht="15" customHeight="1" x14ac:dyDescent="0.25">
      <c r="D651" s="92"/>
      <c r="E651" s="92"/>
    </row>
    <row r="652" spans="4:5" ht="15" customHeight="1" x14ac:dyDescent="0.25">
      <c r="D652" s="92"/>
      <c r="E652" s="92"/>
    </row>
    <row r="653" spans="4:5" ht="15" customHeight="1" x14ac:dyDescent="0.25">
      <c r="D653" s="92"/>
      <c r="E653" s="92"/>
    </row>
    <row r="654" spans="4:5" ht="15" customHeight="1" x14ac:dyDescent="0.25">
      <c r="D654" s="92"/>
      <c r="E654" s="92"/>
    </row>
    <row r="655" spans="4:5" ht="15" customHeight="1" x14ac:dyDescent="0.25">
      <c r="D655" s="92"/>
      <c r="E655" s="92"/>
    </row>
    <row r="656" spans="4:5" ht="15" customHeight="1" x14ac:dyDescent="0.25">
      <c r="D656" s="92"/>
      <c r="E656" s="92"/>
    </row>
    <row r="657" spans="4:5" ht="15" customHeight="1" x14ac:dyDescent="0.25">
      <c r="D657" s="92"/>
      <c r="E657" s="92"/>
    </row>
    <row r="658" spans="4:5" ht="15" customHeight="1" x14ac:dyDescent="0.25">
      <c r="D658" s="92"/>
      <c r="E658" s="92"/>
    </row>
    <row r="659" spans="4:5" ht="15" customHeight="1" x14ac:dyDescent="0.25">
      <c r="D659" s="92"/>
      <c r="E659" s="92"/>
    </row>
    <row r="660" spans="4:5" ht="15" customHeight="1" x14ac:dyDescent="0.25">
      <c r="D660" s="92"/>
      <c r="E660" s="92"/>
    </row>
    <row r="661" spans="4:5" ht="15" customHeight="1" x14ac:dyDescent="0.25">
      <c r="D661" s="92"/>
      <c r="E661" s="92"/>
    </row>
    <row r="662" spans="4:5" ht="15" customHeight="1" x14ac:dyDescent="0.25">
      <c r="D662" s="92"/>
      <c r="E662" s="92"/>
    </row>
    <row r="663" spans="4:5" ht="15" customHeight="1" x14ac:dyDescent="0.25">
      <c r="D663" s="92"/>
      <c r="E663" s="92"/>
    </row>
    <row r="664" spans="4:5" ht="15" customHeight="1" x14ac:dyDescent="0.25">
      <c r="D664" s="92"/>
      <c r="E664" s="92"/>
    </row>
    <row r="665" spans="4:5" ht="15" customHeight="1" x14ac:dyDescent="0.25">
      <c r="D665" s="92"/>
      <c r="E665" s="92"/>
    </row>
    <row r="666" spans="4:5" ht="15" customHeight="1" x14ac:dyDescent="0.25">
      <c r="D666" s="92"/>
      <c r="E666" s="92"/>
    </row>
    <row r="667" spans="4:5" ht="15" customHeight="1" x14ac:dyDescent="0.25">
      <c r="D667" s="92"/>
      <c r="E667" s="92"/>
    </row>
    <row r="668" spans="4:5" ht="15" customHeight="1" x14ac:dyDescent="0.25">
      <c r="D668" s="92"/>
      <c r="E668" s="92"/>
    </row>
    <row r="669" spans="4:5" ht="15" customHeight="1" x14ac:dyDescent="0.25">
      <c r="D669" s="92"/>
      <c r="E669" s="92"/>
    </row>
    <row r="670" spans="4:5" ht="15" customHeight="1" x14ac:dyDescent="0.25">
      <c r="D670" s="92"/>
      <c r="E670" s="92"/>
    </row>
    <row r="671" spans="4:5" ht="15" customHeight="1" x14ac:dyDescent="0.25">
      <c r="D671" s="92"/>
      <c r="E671" s="92"/>
    </row>
    <row r="672" spans="4:5" ht="15" customHeight="1" x14ac:dyDescent="0.25">
      <c r="D672" s="92"/>
      <c r="E672" s="92"/>
    </row>
    <row r="673" spans="4:5" ht="15" customHeight="1" x14ac:dyDescent="0.25">
      <c r="D673" s="92"/>
      <c r="E673" s="92"/>
    </row>
    <row r="674" spans="4:5" ht="15" customHeight="1" x14ac:dyDescent="0.25">
      <c r="D674" s="92"/>
      <c r="E674" s="92"/>
    </row>
    <row r="675" spans="4:5" ht="15" customHeight="1" x14ac:dyDescent="0.25">
      <c r="D675" s="92"/>
      <c r="E675" s="92"/>
    </row>
    <row r="676" spans="4:5" ht="15" customHeight="1" x14ac:dyDescent="0.25">
      <c r="D676" s="92"/>
      <c r="E676" s="92"/>
    </row>
    <row r="677" spans="4:5" ht="15" customHeight="1" x14ac:dyDescent="0.25">
      <c r="D677" s="92"/>
      <c r="E677" s="92"/>
    </row>
    <row r="678" spans="4:5" ht="15" customHeight="1" x14ac:dyDescent="0.25">
      <c r="D678" s="92"/>
      <c r="E678" s="92"/>
    </row>
    <row r="679" spans="4:5" ht="15" customHeight="1" x14ac:dyDescent="0.25">
      <c r="D679" s="92"/>
      <c r="E679" s="92"/>
    </row>
    <row r="680" spans="4:5" ht="15" customHeight="1" x14ac:dyDescent="0.25">
      <c r="D680" s="92"/>
      <c r="E680" s="92"/>
    </row>
    <row r="681" spans="4:5" ht="15" customHeight="1" x14ac:dyDescent="0.25">
      <c r="D681" s="92"/>
      <c r="E681" s="92"/>
    </row>
    <row r="682" spans="4:5" ht="15" customHeight="1" x14ac:dyDescent="0.25">
      <c r="D682" s="92"/>
      <c r="E682" s="92"/>
    </row>
    <row r="683" spans="4:5" ht="15" customHeight="1" x14ac:dyDescent="0.25">
      <c r="D683" s="92"/>
      <c r="E683" s="92"/>
    </row>
    <row r="684" spans="4:5" ht="15" customHeight="1" x14ac:dyDescent="0.25">
      <c r="D684" s="92"/>
      <c r="E684" s="92"/>
    </row>
    <row r="685" spans="4:5" ht="15" customHeight="1" x14ac:dyDescent="0.25">
      <c r="D685" s="92"/>
      <c r="E685" s="92"/>
    </row>
    <row r="686" spans="4:5" ht="15" customHeight="1" x14ac:dyDescent="0.25">
      <c r="D686" s="92"/>
      <c r="E686" s="92"/>
    </row>
    <row r="687" spans="4:5" ht="15" customHeight="1" x14ac:dyDescent="0.25">
      <c r="D687" s="92"/>
      <c r="E687" s="92"/>
    </row>
    <row r="688" spans="4:5" ht="15" customHeight="1" x14ac:dyDescent="0.25">
      <c r="D688" s="92"/>
      <c r="E688" s="92"/>
    </row>
    <row r="689" spans="4:5" ht="15" customHeight="1" x14ac:dyDescent="0.25">
      <c r="D689" s="92"/>
      <c r="E689" s="92"/>
    </row>
    <row r="690" spans="4:5" ht="15" customHeight="1" x14ac:dyDescent="0.25">
      <c r="D690" s="92"/>
      <c r="E690" s="92"/>
    </row>
    <row r="691" spans="4:5" ht="15" customHeight="1" x14ac:dyDescent="0.25">
      <c r="D691" s="92"/>
      <c r="E691" s="92"/>
    </row>
    <row r="692" spans="4:5" ht="15" customHeight="1" x14ac:dyDescent="0.25">
      <c r="D692" s="92"/>
      <c r="E692" s="92"/>
    </row>
    <row r="693" spans="4:5" ht="15" customHeight="1" x14ac:dyDescent="0.25">
      <c r="D693" s="92"/>
      <c r="E693" s="92"/>
    </row>
    <row r="694" spans="4:5" ht="15" customHeight="1" x14ac:dyDescent="0.25">
      <c r="D694" s="92"/>
      <c r="E694" s="92"/>
    </row>
    <row r="695" spans="4:5" ht="15" customHeight="1" x14ac:dyDescent="0.25">
      <c r="D695" s="92"/>
      <c r="E695" s="92"/>
    </row>
    <row r="696" spans="4:5" ht="15" customHeight="1" x14ac:dyDescent="0.25">
      <c r="D696" s="92"/>
      <c r="E696" s="92"/>
    </row>
    <row r="697" spans="4:5" ht="15" customHeight="1" x14ac:dyDescent="0.25">
      <c r="D697" s="92"/>
      <c r="E697" s="92"/>
    </row>
    <row r="698" spans="4:5" ht="15" customHeight="1" x14ac:dyDescent="0.25">
      <c r="D698" s="92"/>
      <c r="E698" s="92"/>
    </row>
    <row r="699" spans="4:5" ht="15" customHeight="1" x14ac:dyDescent="0.25">
      <c r="D699" s="92"/>
      <c r="E699" s="92"/>
    </row>
    <row r="700" spans="4:5" ht="15" customHeight="1" x14ac:dyDescent="0.25">
      <c r="D700" s="92"/>
      <c r="E700" s="92"/>
    </row>
    <row r="701" spans="4:5" ht="15" customHeight="1" x14ac:dyDescent="0.25">
      <c r="D701" s="92"/>
      <c r="E701" s="92"/>
    </row>
    <row r="702" spans="4:5" ht="15" customHeight="1" x14ac:dyDescent="0.25">
      <c r="D702" s="92"/>
      <c r="E702" s="92"/>
    </row>
    <row r="703" spans="4:5" ht="15" customHeight="1" x14ac:dyDescent="0.25">
      <c r="D703" s="92"/>
      <c r="E703" s="92"/>
    </row>
    <row r="704" spans="4:5" ht="15" customHeight="1" x14ac:dyDescent="0.25">
      <c r="D704" s="92"/>
      <c r="E704" s="92"/>
    </row>
    <row r="705" spans="4:5" ht="15" customHeight="1" x14ac:dyDescent="0.25">
      <c r="D705" s="92"/>
      <c r="E705" s="92"/>
    </row>
    <row r="706" spans="4:5" ht="15" customHeight="1" x14ac:dyDescent="0.25">
      <c r="D706" s="92"/>
      <c r="E706" s="92"/>
    </row>
    <row r="707" spans="4:5" ht="15" customHeight="1" x14ac:dyDescent="0.25">
      <c r="D707" s="92"/>
      <c r="E707" s="92"/>
    </row>
    <row r="708" spans="4:5" ht="15" customHeight="1" x14ac:dyDescent="0.25">
      <c r="D708" s="92"/>
      <c r="E708" s="92"/>
    </row>
    <row r="709" spans="4:5" ht="15" customHeight="1" x14ac:dyDescent="0.25">
      <c r="D709" s="92"/>
      <c r="E709" s="92"/>
    </row>
    <row r="710" spans="4:5" ht="15" customHeight="1" x14ac:dyDescent="0.25">
      <c r="D710" s="92"/>
      <c r="E710" s="92"/>
    </row>
    <row r="711" spans="4:5" ht="15" customHeight="1" x14ac:dyDescent="0.25">
      <c r="D711" s="92"/>
      <c r="E711" s="92"/>
    </row>
    <row r="712" spans="4:5" ht="15" customHeight="1" x14ac:dyDescent="0.25">
      <c r="D712" s="92"/>
      <c r="E712" s="92"/>
    </row>
    <row r="713" spans="4:5" ht="15" customHeight="1" x14ac:dyDescent="0.25">
      <c r="D713" s="92"/>
      <c r="E713" s="92"/>
    </row>
    <row r="714" spans="4:5" ht="15" customHeight="1" x14ac:dyDescent="0.25">
      <c r="D714" s="92"/>
      <c r="E714" s="92"/>
    </row>
    <row r="715" spans="4:5" ht="15" customHeight="1" x14ac:dyDescent="0.25">
      <c r="D715" s="92"/>
      <c r="E715" s="92"/>
    </row>
    <row r="716" spans="4:5" ht="15" customHeight="1" x14ac:dyDescent="0.25">
      <c r="D716" s="92"/>
      <c r="E716" s="92"/>
    </row>
    <row r="717" spans="4:5" ht="15" customHeight="1" x14ac:dyDescent="0.25">
      <c r="D717" s="92"/>
      <c r="E717" s="92"/>
    </row>
    <row r="718" spans="4:5" ht="15" customHeight="1" x14ac:dyDescent="0.25">
      <c r="D718" s="92"/>
      <c r="E718" s="92"/>
    </row>
    <row r="719" spans="4:5" ht="15" customHeight="1" x14ac:dyDescent="0.25">
      <c r="D719" s="92"/>
      <c r="E719" s="92"/>
    </row>
    <row r="720" spans="4:5" ht="15" customHeight="1" x14ac:dyDescent="0.25">
      <c r="D720" s="92"/>
      <c r="E720" s="92"/>
    </row>
    <row r="721" spans="4:5" ht="15" customHeight="1" x14ac:dyDescent="0.25">
      <c r="D721" s="92"/>
      <c r="E721" s="92"/>
    </row>
    <row r="722" spans="4:5" ht="15" customHeight="1" x14ac:dyDescent="0.25">
      <c r="D722" s="92"/>
      <c r="E722" s="92"/>
    </row>
    <row r="723" spans="4:5" ht="15" customHeight="1" x14ac:dyDescent="0.25">
      <c r="D723" s="92"/>
      <c r="E723" s="92"/>
    </row>
    <row r="724" spans="4:5" ht="15" customHeight="1" x14ac:dyDescent="0.25">
      <c r="D724" s="92"/>
      <c r="E724" s="92"/>
    </row>
    <row r="725" spans="4:5" ht="15" customHeight="1" x14ac:dyDescent="0.25">
      <c r="D725" s="92"/>
      <c r="E725" s="92"/>
    </row>
    <row r="726" spans="4:5" ht="15" customHeight="1" x14ac:dyDescent="0.25">
      <c r="D726" s="92"/>
      <c r="E726" s="92"/>
    </row>
    <row r="727" spans="4:5" ht="15" customHeight="1" x14ac:dyDescent="0.25">
      <c r="D727" s="92"/>
      <c r="E727" s="92"/>
    </row>
    <row r="728" spans="4:5" ht="15" customHeight="1" x14ac:dyDescent="0.25">
      <c r="D728" s="92"/>
      <c r="E728" s="92"/>
    </row>
    <row r="729" spans="4:5" ht="15" customHeight="1" x14ac:dyDescent="0.25">
      <c r="D729" s="92"/>
      <c r="E729" s="92"/>
    </row>
    <row r="730" spans="4:5" ht="15" customHeight="1" x14ac:dyDescent="0.25">
      <c r="D730" s="92"/>
      <c r="E730" s="92"/>
    </row>
    <row r="731" spans="4:5" ht="15" customHeight="1" x14ac:dyDescent="0.25">
      <c r="D731" s="92"/>
      <c r="E731" s="92"/>
    </row>
    <row r="732" spans="4:5" ht="15" customHeight="1" x14ac:dyDescent="0.25">
      <c r="D732" s="92"/>
      <c r="E732" s="92"/>
    </row>
    <row r="733" spans="4:5" ht="15" customHeight="1" x14ac:dyDescent="0.25">
      <c r="D733" s="92"/>
      <c r="E733" s="92"/>
    </row>
    <row r="734" spans="4:5" ht="15" customHeight="1" x14ac:dyDescent="0.25">
      <c r="D734" s="92"/>
      <c r="E734" s="92"/>
    </row>
    <row r="735" spans="4:5" ht="15" customHeight="1" x14ac:dyDescent="0.25">
      <c r="D735" s="92"/>
      <c r="E735" s="92"/>
    </row>
    <row r="736" spans="4:5" ht="15" customHeight="1" x14ac:dyDescent="0.25">
      <c r="D736" s="92"/>
      <c r="E736" s="92"/>
    </row>
    <row r="737" spans="4:5" ht="15" customHeight="1" x14ac:dyDescent="0.25">
      <c r="D737" s="92"/>
      <c r="E737" s="92"/>
    </row>
    <row r="738" spans="4:5" ht="15" customHeight="1" x14ac:dyDescent="0.25">
      <c r="D738" s="92"/>
      <c r="E738" s="92"/>
    </row>
    <row r="739" spans="4:5" ht="15" customHeight="1" x14ac:dyDescent="0.25">
      <c r="D739" s="92"/>
      <c r="E739" s="92"/>
    </row>
    <row r="740" spans="4:5" ht="15" customHeight="1" x14ac:dyDescent="0.25">
      <c r="D740" s="92"/>
      <c r="E740" s="92"/>
    </row>
    <row r="741" spans="4:5" ht="15" customHeight="1" x14ac:dyDescent="0.25">
      <c r="D741" s="92"/>
      <c r="E741" s="92"/>
    </row>
    <row r="742" spans="4:5" ht="15" customHeight="1" x14ac:dyDescent="0.25">
      <c r="D742" s="92"/>
      <c r="E742" s="92"/>
    </row>
    <row r="743" spans="4:5" ht="15" customHeight="1" x14ac:dyDescent="0.25">
      <c r="D743" s="92"/>
      <c r="E743" s="92"/>
    </row>
    <row r="744" spans="4:5" ht="15" customHeight="1" x14ac:dyDescent="0.25">
      <c r="D744" s="92"/>
      <c r="E744" s="92"/>
    </row>
    <row r="745" spans="4:5" ht="15" customHeight="1" x14ac:dyDescent="0.25">
      <c r="D745" s="92"/>
      <c r="E745" s="92"/>
    </row>
    <row r="746" spans="4:5" ht="15" customHeight="1" x14ac:dyDescent="0.25">
      <c r="D746" s="92"/>
      <c r="E746" s="92"/>
    </row>
    <row r="747" spans="4:5" ht="15" customHeight="1" x14ac:dyDescent="0.25">
      <c r="D747" s="92"/>
      <c r="E747" s="92"/>
    </row>
    <row r="748" spans="4:5" ht="15" customHeight="1" x14ac:dyDescent="0.25">
      <c r="D748" s="92"/>
      <c r="E748" s="92"/>
    </row>
    <row r="749" spans="4:5" ht="15" customHeight="1" x14ac:dyDescent="0.25">
      <c r="D749" s="92"/>
      <c r="E749" s="92"/>
    </row>
    <row r="750" spans="4:5" ht="15" customHeight="1" x14ac:dyDescent="0.25">
      <c r="D750" s="92"/>
      <c r="E750" s="92"/>
    </row>
    <row r="751" spans="4:5" ht="15" customHeight="1" x14ac:dyDescent="0.25">
      <c r="D751" s="92"/>
      <c r="E751" s="92"/>
    </row>
    <row r="752" spans="4:5" ht="15" customHeight="1" x14ac:dyDescent="0.25">
      <c r="D752" s="92"/>
      <c r="E752" s="92"/>
    </row>
    <row r="753" spans="4:5" ht="15" customHeight="1" x14ac:dyDescent="0.25">
      <c r="D753" s="92"/>
      <c r="E753" s="92"/>
    </row>
    <row r="754" spans="4:5" ht="15" customHeight="1" x14ac:dyDescent="0.25">
      <c r="D754" s="92"/>
      <c r="E754" s="92"/>
    </row>
    <row r="755" spans="4:5" ht="15" customHeight="1" x14ac:dyDescent="0.25">
      <c r="D755" s="92"/>
      <c r="E755" s="92"/>
    </row>
    <row r="756" spans="4:5" ht="15" customHeight="1" x14ac:dyDescent="0.25">
      <c r="D756" s="92"/>
      <c r="E756" s="92"/>
    </row>
    <row r="757" spans="4:5" ht="15" customHeight="1" x14ac:dyDescent="0.25">
      <c r="D757" s="92"/>
      <c r="E757" s="92"/>
    </row>
    <row r="758" spans="4:5" ht="15" customHeight="1" x14ac:dyDescent="0.25">
      <c r="D758" s="92"/>
      <c r="E758" s="92"/>
    </row>
    <row r="759" spans="4:5" ht="15" customHeight="1" x14ac:dyDescent="0.25">
      <c r="D759" s="92"/>
      <c r="E759" s="92"/>
    </row>
    <row r="760" spans="4:5" ht="15" customHeight="1" x14ac:dyDescent="0.25">
      <c r="D760" s="92"/>
      <c r="E760" s="92"/>
    </row>
    <row r="761" spans="4:5" ht="15" customHeight="1" x14ac:dyDescent="0.25">
      <c r="D761" s="92"/>
      <c r="E761" s="92"/>
    </row>
    <row r="762" spans="4:5" ht="15" customHeight="1" x14ac:dyDescent="0.25">
      <c r="D762" s="92"/>
      <c r="E762" s="92"/>
    </row>
    <row r="763" spans="4:5" ht="15" customHeight="1" x14ac:dyDescent="0.25">
      <c r="D763" s="92"/>
      <c r="E763" s="92"/>
    </row>
    <row r="764" spans="4:5" ht="15" customHeight="1" x14ac:dyDescent="0.25">
      <c r="D764" s="92"/>
      <c r="E764" s="92"/>
    </row>
    <row r="765" spans="4:5" ht="15" customHeight="1" x14ac:dyDescent="0.25">
      <c r="D765" s="92"/>
      <c r="E765" s="92"/>
    </row>
    <row r="766" spans="4:5" ht="15" customHeight="1" x14ac:dyDescent="0.25">
      <c r="D766" s="92"/>
      <c r="E766" s="92"/>
    </row>
    <row r="767" spans="4:5" ht="15" customHeight="1" x14ac:dyDescent="0.25">
      <c r="D767" s="92"/>
      <c r="E767" s="92"/>
    </row>
    <row r="768" spans="4:5" ht="15" customHeight="1" x14ac:dyDescent="0.25">
      <c r="D768" s="92"/>
      <c r="E768" s="92"/>
    </row>
    <row r="769" spans="4:5" ht="15" customHeight="1" x14ac:dyDescent="0.25">
      <c r="D769" s="92"/>
      <c r="E769" s="92"/>
    </row>
    <row r="770" spans="4:5" ht="15" customHeight="1" x14ac:dyDescent="0.25">
      <c r="D770" s="92"/>
      <c r="E770" s="92"/>
    </row>
    <row r="771" spans="4:5" ht="15" customHeight="1" x14ac:dyDescent="0.25">
      <c r="D771" s="92"/>
      <c r="E771" s="92"/>
    </row>
    <row r="772" spans="4:5" ht="15" customHeight="1" x14ac:dyDescent="0.25">
      <c r="D772" s="92"/>
      <c r="E772" s="92"/>
    </row>
    <row r="773" spans="4:5" ht="15" customHeight="1" x14ac:dyDescent="0.25">
      <c r="D773" s="92"/>
      <c r="E773" s="92"/>
    </row>
    <row r="774" spans="4:5" ht="15" customHeight="1" x14ac:dyDescent="0.25">
      <c r="D774" s="92"/>
      <c r="E774" s="92"/>
    </row>
    <row r="775" spans="4:5" ht="15" customHeight="1" x14ac:dyDescent="0.25">
      <c r="D775" s="92"/>
      <c r="E775" s="92"/>
    </row>
    <row r="776" spans="4:5" ht="15" customHeight="1" x14ac:dyDescent="0.25">
      <c r="D776" s="92"/>
      <c r="E776" s="92"/>
    </row>
    <row r="777" spans="4:5" ht="15" customHeight="1" x14ac:dyDescent="0.25">
      <c r="D777" s="92"/>
      <c r="E777" s="92"/>
    </row>
    <row r="778" spans="4:5" ht="15" customHeight="1" x14ac:dyDescent="0.25">
      <c r="D778" s="92"/>
      <c r="E778" s="92"/>
    </row>
    <row r="779" spans="4:5" ht="15" customHeight="1" x14ac:dyDescent="0.25">
      <c r="D779" s="92"/>
      <c r="E779" s="92"/>
    </row>
    <row r="780" spans="4:5" ht="15" customHeight="1" x14ac:dyDescent="0.25">
      <c r="D780" s="92"/>
      <c r="E780" s="92"/>
    </row>
    <row r="781" spans="4:5" ht="15" customHeight="1" x14ac:dyDescent="0.25">
      <c r="D781" s="92"/>
      <c r="E781" s="92"/>
    </row>
    <row r="782" spans="4:5" ht="15" customHeight="1" x14ac:dyDescent="0.25">
      <c r="D782" s="92"/>
      <c r="E782" s="92"/>
    </row>
    <row r="783" spans="4:5" ht="15" customHeight="1" x14ac:dyDescent="0.25">
      <c r="D783" s="92"/>
      <c r="E783" s="92"/>
    </row>
    <row r="784" spans="4:5" ht="15" customHeight="1" x14ac:dyDescent="0.25">
      <c r="D784" s="92"/>
      <c r="E784" s="92"/>
    </row>
    <row r="785" spans="4:5" ht="15" customHeight="1" x14ac:dyDescent="0.25">
      <c r="D785" s="92"/>
      <c r="E785" s="92"/>
    </row>
    <row r="786" spans="4:5" ht="15" customHeight="1" x14ac:dyDescent="0.25">
      <c r="D786" s="92"/>
      <c r="E786" s="92"/>
    </row>
    <row r="787" spans="4:5" ht="15" customHeight="1" x14ac:dyDescent="0.25">
      <c r="D787" s="92"/>
      <c r="E787" s="92"/>
    </row>
    <row r="788" spans="4:5" ht="15" customHeight="1" x14ac:dyDescent="0.25">
      <c r="D788" s="92"/>
      <c r="E788" s="92"/>
    </row>
    <row r="789" spans="4:5" ht="15" customHeight="1" x14ac:dyDescent="0.25">
      <c r="D789" s="92"/>
      <c r="E789" s="92"/>
    </row>
    <row r="790" spans="4:5" ht="15" customHeight="1" x14ac:dyDescent="0.25">
      <c r="D790" s="92"/>
      <c r="E790" s="92"/>
    </row>
    <row r="791" spans="4:5" ht="15" customHeight="1" x14ac:dyDescent="0.25">
      <c r="D791" s="92"/>
      <c r="E791" s="92"/>
    </row>
    <row r="792" spans="4:5" ht="15" customHeight="1" x14ac:dyDescent="0.25">
      <c r="D792" s="92"/>
      <c r="E792" s="92"/>
    </row>
    <row r="793" spans="4:5" ht="15" customHeight="1" x14ac:dyDescent="0.25">
      <c r="D793" s="92"/>
      <c r="E793" s="92"/>
    </row>
    <row r="794" spans="4:5" ht="15" customHeight="1" x14ac:dyDescent="0.25">
      <c r="D794" s="92"/>
      <c r="E794" s="92"/>
    </row>
    <row r="795" spans="4:5" ht="15" customHeight="1" x14ac:dyDescent="0.25">
      <c r="D795" s="92"/>
      <c r="E795" s="92"/>
    </row>
    <row r="796" spans="4:5" ht="15" customHeight="1" x14ac:dyDescent="0.25">
      <c r="D796" s="92"/>
      <c r="E796" s="92"/>
    </row>
    <row r="797" spans="4:5" ht="15" customHeight="1" x14ac:dyDescent="0.25">
      <c r="D797" s="92"/>
      <c r="E797" s="92"/>
    </row>
    <row r="798" spans="4:5" ht="15" customHeight="1" x14ac:dyDescent="0.25">
      <c r="D798" s="92"/>
      <c r="E798" s="92"/>
    </row>
    <row r="799" spans="4:5" ht="15" customHeight="1" x14ac:dyDescent="0.25">
      <c r="D799" s="92"/>
      <c r="E799" s="92"/>
    </row>
    <row r="800" spans="4:5" ht="15" customHeight="1" x14ac:dyDescent="0.25">
      <c r="D800" s="92"/>
      <c r="E800" s="92"/>
    </row>
    <row r="801" spans="4:5" ht="15" customHeight="1" x14ac:dyDescent="0.25">
      <c r="D801" s="92"/>
      <c r="E801" s="92"/>
    </row>
  </sheetData>
  <pageMargins left="0.7" right="0.7" top="0.75" bottom="0.75" header="0.511811023622047" footer="0.511811023622047"/>
  <pageSetup paperSize="9" orientation="portrait" horizontalDpi="300" verticalDpi="300"/>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32"/>
  <sheetViews>
    <sheetView topLeftCell="A9" zoomScaleNormal="100" workbookViewId="0">
      <selection activeCell="B25" sqref="B25"/>
    </sheetView>
  </sheetViews>
  <sheetFormatPr defaultColWidth="8.7109375" defaultRowHeight="15" x14ac:dyDescent="0.25"/>
  <cols>
    <col min="2" max="2" width="43.85546875" customWidth="1"/>
    <col min="3" max="3" width="24.140625" customWidth="1"/>
  </cols>
  <sheetData>
    <row r="1" spans="2:5" ht="37.5" customHeight="1" x14ac:dyDescent="0.25">
      <c r="B1" s="115" t="s">
        <v>131</v>
      </c>
      <c r="C1" s="115" t="s">
        <v>132</v>
      </c>
    </row>
    <row r="2" spans="2:5" ht="15" customHeight="1" x14ac:dyDescent="0.25">
      <c r="B2" s="100" t="s">
        <v>133</v>
      </c>
      <c r="C2" s="116">
        <v>10</v>
      </c>
    </row>
    <row r="3" spans="2:5" ht="15" customHeight="1" x14ac:dyDescent="0.25">
      <c r="B3" s="100" t="s">
        <v>134</v>
      </c>
      <c r="C3" s="117">
        <v>20</v>
      </c>
    </row>
    <row r="4" spans="2:5" ht="15" customHeight="1" x14ac:dyDescent="0.25">
      <c r="B4" s="100" t="s">
        <v>127</v>
      </c>
      <c r="C4" s="118">
        <v>0</v>
      </c>
    </row>
    <row r="5" spans="2:5" ht="15" customHeight="1" x14ac:dyDescent="0.25">
      <c r="B5" s="97"/>
      <c r="C5" s="92"/>
    </row>
    <row r="6" spans="2:5" ht="56.25" customHeight="1" x14ac:dyDescent="0.25">
      <c r="B6" s="115" t="s">
        <v>135</v>
      </c>
      <c r="C6" s="119" t="s">
        <v>132</v>
      </c>
    </row>
    <row r="7" spans="2:5" ht="60" customHeight="1" x14ac:dyDescent="0.25">
      <c r="B7" s="100" t="s">
        <v>136</v>
      </c>
      <c r="C7" s="116">
        <v>0</v>
      </c>
    </row>
    <row r="8" spans="2:5" ht="45" customHeight="1" x14ac:dyDescent="0.25">
      <c r="B8" s="100" t="s">
        <v>137</v>
      </c>
      <c r="C8" s="117">
        <v>5</v>
      </c>
    </row>
    <row r="9" spans="2:5" ht="45" customHeight="1" x14ac:dyDescent="0.25">
      <c r="B9" s="120" t="s">
        <v>138</v>
      </c>
      <c r="C9" s="118">
        <v>10</v>
      </c>
    </row>
    <row r="10" spans="2:5" ht="15" customHeight="1" x14ac:dyDescent="0.25">
      <c r="B10" s="97"/>
      <c r="C10" s="92"/>
    </row>
    <row r="11" spans="2:5" ht="18.75" customHeight="1" x14ac:dyDescent="0.25">
      <c r="B11" s="119" t="s">
        <v>139</v>
      </c>
      <c r="C11" s="119" t="s">
        <v>140</v>
      </c>
    </row>
    <row r="12" spans="2:5" ht="30" customHeight="1" x14ac:dyDescent="0.25">
      <c r="B12" s="97" t="s">
        <v>141</v>
      </c>
      <c r="C12" s="121">
        <f>IF(OR(ISBLANK(percentuale_richiesta), percentuale_richiesta=""), 0,
     IF(percentuale_richiesta&lt;0.2,30,
        IF(percentuale_richiesta&lt;0.3,25,
           IF(percentuale_richiesta&lt;0.4,20,
              IF(percentuale_richiesta&lt;0.5,15,
                 IF(percentuale_richiesta&lt;0.6,10,
                    IF(percentuale_richiesta&lt;0.7,5,0)))))))</f>
        <v>0</v>
      </c>
    </row>
    <row r="13" spans="2:5" ht="15" customHeight="1" x14ac:dyDescent="0.25">
      <c r="B13" t="s">
        <v>142</v>
      </c>
      <c r="C13" s="121">
        <f>IF(DOMANDA_BANDO!C49="",0,
     IF(DOMANDA_BANDO!C49="E' presente un Centro di Raccolta nel comune ed ha accesso adiacente al Centro del Riuso oggetto della richiesta di finanziamento",10,
        IF(DOMANDA_BANDO!C49="E' presente un Centro di Raccolta ed è collocato a ≤ 1.000 mt dal Centro del Riuso oggetto della richiesta di finanziamento",5,
           0)))</f>
        <v>0</v>
      </c>
    </row>
    <row r="14" spans="2:5" ht="30" customHeight="1" x14ac:dyDescent="0.25">
      <c r="B14" s="3" t="s">
        <v>143</v>
      </c>
      <c r="C14" s="121">
        <f>IF(MASSIMALI!$E$12="",0,IF(MASSIMALI!$E$12&gt;=5,20,IF(MASSIMALI!$E$12&gt;=2,10,0)))</f>
        <v>0</v>
      </c>
      <c r="E14" s="11"/>
    </row>
    <row r="15" spans="2:5" ht="30" customHeight="1" x14ac:dyDescent="0.25">
      <c r="B15" s="3" t="s">
        <v>144</v>
      </c>
      <c r="C15" s="121">
        <f>IF(DOMANDA_BANDO!C50="Sì",15,0)</f>
        <v>0</v>
      </c>
    </row>
    <row r="16" spans="2:5" ht="30" customHeight="1" x14ac:dyDescent="0.25">
      <c r="B16" s="3" t="s">
        <v>145</v>
      </c>
      <c r="C16" s="121">
        <f>IF(DOMANDA_BANDO!C51="",0,
     IF(DOMANDA_BANDO!C51="da 4 a 6",5,
        IF(DOMANDA_BANDO!C51="&gt; 6",10,
           0)))</f>
        <v>0</v>
      </c>
    </row>
    <row r="17" spans="2:3" ht="15" customHeight="1" x14ac:dyDescent="0.25">
      <c r="B17" s="122" t="s">
        <v>146</v>
      </c>
      <c r="C17" s="123">
        <f>SUBTOTAL(109,C12:C16)</f>
        <v>0</v>
      </c>
    </row>
    <row r="18" spans="2:3" ht="15" customHeight="1" x14ac:dyDescent="0.25">
      <c r="B18" s="122"/>
      <c r="C18" s="124"/>
    </row>
    <row r="19" spans="2:3" ht="18.75" customHeight="1" x14ac:dyDescent="0.25">
      <c r="B19" s="115" t="s">
        <v>147</v>
      </c>
      <c r="C19" s="119" t="s">
        <v>148</v>
      </c>
    </row>
    <row r="20" spans="2:3" ht="15" customHeight="1" x14ac:dyDescent="0.25">
      <c r="B20" s="122" t="s">
        <v>128</v>
      </c>
      <c r="C20" s="124">
        <v>0</v>
      </c>
    </row>
    <row r="21" spans="2:3" ht="15" customHeight="1" x14ac:dyDescent="0.25">
      <c r="B21" s="122" t="s">
        <v>129</v>
      </c>
      <c r="C21" s="124">
        <v>5</v>
      </c>
    </row>
    <row r="22" spans="2:3" ht="15" customHeight="1" x14ac:dyDescent="0.25">
      <c r="B22" s="122" t="s">
        <v>130</v>
      </c>
      <c r="C22" s="124">
        <v>10</v>
      </c>
    </row>
    <row r="24" spans="2:3" ht="18.75" customHeight="1" x14ac:dyDescent="0.25">
      <c r="B24" s="119" t="s">
        <v>149</v>
      </c>
      <c r="C24" s="119" t="s">
        <v>150</v>
      </c>
    </row>
    <row r="25" spans="2:3" ht="15" customHeight="1" x14ac:dyDescent="0.25">
      <c r="B25" s="125">
        <f>IF(COUNTIF(DOMANDA_BANDO!$F$27:$F$32,"ERRORE, COMUNE GIA' INSERITO")&gt;0,"",CHOOSE(ROW()-ROW($B$24),Comune_1,Comune_2,Comune_3,Comune_4,Comune_5,Comune_6,Comune_7))</f>
        <v>0</v>
      </c>
      <c r="C25">
        <f t="shared" ref="C25:C31" si="0">IF(B25&lt;&gt;0,1,0)</f>
        <v>0</v>
      </c>
    </row>
    <row r="26" spans="2:3" ht="15" customHeight="1" x14ac:dyDescent="0.25">
      <c r="B26" s="125">
        <f>IF(COUNTIF(DOMANDA_BANDO!$F$27:$F$32,"ERRORE, COMUNE GIA' INSERITO")&gt;0,"",CHOOSE(ROW()-ROW($B$24),Comune_1,Comune_2,Comune_3,Comune_4,Comune_5,Comune_6,Comune_7))</f>
        <v>0</v>
      </c>
      <c r="C26">
        <f t="shared" si="0"/>
        <v>0</v>
      </c>
    </row>
    <row r="27" spans="2:3" ht="15" customHeight="1" x14ac:dyDescent="0.25">
      <c r="B27" s="125">
        <f>IF(COUNTIF(DOMANDA_BANDO!$F$27:$F$32,"ERRORE, COMUNE GIA' INSERITO")&gt;0,"",CHOOSE(ROW()-ROW($B$24),Comune_1,Comune_2,Comune_3,Comune_4,Comune_5,Comune_6,Comune_7))</f>
        <v>0</v>
      </c>
      <c r="C27">
        <f t="shared" si="0"/>
        <v>0</v>
      </c>
    </row>
    <row r="28" spans="2:3" ht="15" customHeight="1" x14ac:dyDescent="0.25">
      <c r="B28" s="125">
        <f>IF(COUNTIF(DOMANDA_BANDO!$F$27:$F$32,"ERRORE, COMUNE GIA' INSERITO")&gt;0,"",CHOOSE(ROW()-ROW($B$24),Comune_1,Comune_2,Comune_3,Comune_4,Comune_5,Comune_6,Comune_7))</f>
        <v>0</v>
      </c>
      <c r="C28">
        <f t="shared" si="0"/>
        <v>0</v>
      </c>
    </row>
    <row r="29" spans="2:3" ht="15" customHeight="1" x14ac:dyDescent="0.25">
      <c r="B29" s="125">
        <f>IF(COUNTIF(DOMANDA_BANDO!$F$27:$F$32,"ERRORE, COMUNE GIA' INSERITO")&gt;0,"",CHOOSE(ROW()-ROW($B$24),Comune_1,Comune_2,Comune_3,Comune_4,Comune_5,Comune_6,Comune_7))</f>
        <v>0</v>
      </c>
      <c r="C29">
        <f t="shared" si="0"/>
        <v>0</v>
      </c>
    </row>
    <row r="30" spans="2:3" ht="15" customHeight="1" x14ac:dyDescent="0.25">
      <c r="B30" s="125">
        <f>IF(COUNTIF(DOMANDA_BANDO!$F$27:$F$32,"ERRORE, COMUNE GIA' INSERITO")&gt;0,"",CHOOSE(ROW()-ROW($B$24),Comune_1,Comune_2,Comune_3,Comune_4,Comune_5,Comune_6,Comune_7))</f>
        <v>0</v>
      </c>
      <c r="C30">
        <f t="shared" si="0"/>
        <v>0</v>
      </c>
    </row>
    <row r="31" spans="2:3" ht="15" customHeight="1" x14ac:dyDescent="0.25">
      <c r="B31" s="125">
        <f>IF(COUNTIF(DOMANDA_BANDO!$F$27:$F$32,"ERRORE, COMUNE GIA' INSERITO")&gt;0,"",CHOOSE(ROW()-ROW($B$24),Comune_1,Comune_2,Comune_3,Comune_4,Comune_5,Comune_6,Comune_7))</f>
        <v>0</v>
      </c>
      <c r="C31">
        <f t="shared" si="0"/>
        <v>0</v>
      </c>
    </row>
    <row r="32" spans="2:3" ht="15" customHeight="1" x14ac:dyDescent="0.25">
      <c r="B32" s="125"/>
      <c r="C32">
        <f>SUBTOTAL(109,Tabella11[numero])</f>
        <v>0</v>
      </c>
    </row>
  </sheetData>
  <pageMargins left="0.7" right="0.7" top="0.75" bottom="0.75" header="0.511811023622047" footer="0.511811023622047"/>
  <pageSetup paperSize="9" orientation="portrait" horizontalDpi="300" verticalDpi="300"/>
  <tableParts count="5">
    <tablePart r:id="rId1"/>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E39"/>
  <sheetViews>
    <sheetView zoomScaleNormal="100" workbookViewId="0">
      <selection activeCell="B12" sqref="B12"/>
    </sheetView>
  </sheetViews>
  <sheetFormatPr defaultColWidth="8.7109375" defaultRowHeight="15" x14ac:dyDescent="0.25"/>
  <cols>
    <col min="2" max="2" width="40.7109375" customWidth="1"/>
    <col min="3" max="3" width="20" customWidth="1"/>
    <col min="4" max="4" width="10.140625" customWidth="1"/>
    <col min="5" max="5" width="21.42578125" customWidth="1"/>
    <col min="6" max="6" width="72.42578125" customWidth="1"/>
    <col min="7" max="7" width="24.28515625" customWidth="1"/>
  </cols>
  <sheetData>
    <row r="2" spans="1:5" ht="15.75" customHeight="1" x14ac:dyDescent="0.25">
      <c r="B2" s="126" t="s">
        <v>151</v>
      </c>
      <c r="C2" s="127" t="s">
        <v>152</v>
      </c>
    </row>
    <row r="3" spans="1:5" ht="31.5" customHeight="1" x14ac:dyDescent="0.25">
      <c r="B3" s="128" t="s">
        <v>153</v>
      </c>
      <c r="C3" s="129">
        <v>5000</v>
      </c>
    </row>
    <row r="4" spans="1:5" ht="31.5" customHeight="1" x14ac:dyDescent="0.25">
      <c r="B4" s="128" t="s">
        <v>154</v>
      </c>
      <c r="C4" s="130">
        <v>2000</v>
      </c>
    </row>
    <row r="6" spans="1:5" ht="63" customHeight="1" x14ac:dyDescent="0.25">
      <c r="B6" s="126" t="s">
        <v>155</v>
      </c>
      <c r="C6" s="131" t="s">
        <v>156</v>
      </c>
      <c r="D6" s="132" t="s">
        <v>157</v>
      </c>
      <c r="E6" s="133" t="s">
        <v>158</v>
      </c>
    </row>
    <row r="7" spans="1:5" ht="18.75" customHeight="1" x14ac:dyDescent="0.3">
      <c r="B7" s="128" t="s">
        <v>159</v>
      </c>
      <c r="C7" s="134">
        <v>70000</v>
      </c>
      <c r="D7" s="135">
        <f>1+$C$22</f>
        <v>1</v>
      </c>
      <c r="E7" s="136">
        <f>IF(Tabella17[[#This Row],[VALORI incr.]]=0,Tabella17[[#This Row],[VALORI base]],Tabella17[[#This Row],[VALORI base]]*Tabella17[[#This Row],[VALORI incr.]])</f>
        <v>70000</v>
      </c>
    </row>
    <row r="8" spans="1:5" ht="18.75" customHeight="1" x14ac:dyDescent="0.3">
      <c r="B8" s="128" t="s">
        <v>160</v>
      </c>
      <c r="C8" s="134">
        <v>90000</v>
      </c>
      <c r="D8" s="135">
        <f>1+$C$22</f>
        <v>1</v>
      </c>
      <c r="E8" s="136">
        <f>IF(Tabella17[[#This Row],[VALORI incr.]]=0,Tabella17[[#This Row],[VALORI base]],Tabella17[[#This Row],[VALORI base]]*Tabella17[[#This Row],[VALORI incr.]])</f>
        <v>90000</v>
      </c>
    </row>
    <row r="9" spans="1:5" ht="18.75" customHeight="1" x14ac:dyDescent="0.3">
      <c r="B9" s="128" t="s">
        <v>161</v>
      </c>
      <c r="C9" s="137">
        <v>150000</v>
      </c>
      <c r="D9" s="135">
        <f>1+$C$22</f>
        <v>1</v>
      </c>
      <c r="E9" s="136">
        <f>IF(Tabella17[[#This Row],[VALORI incr.]]=0,Tabella17[[#This Row],[VALORI base]],Tabella17[[#This Row],[VALORI base]]*Tabella17[[#This Row],[VALORI incr.]])</f>
        <v>150000</v>
      </c>
    </row>
    <row r="11" spans="1:5" ht="31.5" customHeight="1" x14ac:dyDescent="0.25">
      <c r="B11" s="138" t="s">
        <v>162</v>
      </c>
      <c r="C11" s="139" t="s">
        <v>163</v>
      </c>
    </row>
    <row r="12" spans="1:5" ht="15" customHeight="1" x14ac:dyDescent="0.25">
      <c r="A12">
        <v>1</v>
      </c>
      <c r="B12" s="140">
        <f>IF(COUNTIF(DOMANDA_BANDO!$F$27:$F$32,"ERRORE, COMUNE GIA' INSERITO")&gt;0,"",Comune_1)</f>
        <v>0</v>
      </c>
      <c r="C12" s="141">
        <f>IF(B12="", 0, IFERROR(VLOOKUP(B12, Tabella16[[Comune]:[Residenti al 31/12/2024]], 3, FALSE()), 0))</f>
        <v>0</v>
      </c>
      <c r="D12" t="s">
        <v>164</v>
      </c>
      <c r="E12" s="142">
        <f>IF(DOMANDA_BANDO!$C$9="Unione di Comuni della Regione Emilia-Romagna",COUNTIF(DOMANDA_BANDO!$J$10:$J$24,"Sì"),B19)</f>
        <v>0</v>
      </c>
    </row>
    <row r="13" spans="1:5" ht="15" customHeight="1" x14ac:dyDescent="0.25">
      <c r="A13">
        <v>2</v>
      </c>
      <c r="B13" s="140">
        <f>IF(COUNTIF(DOMANDA_BANDO!$F$27:$F$32,"ERRORE, COMUNE GIA' INSERITO")&gt;0,"",Comune_2)</f>
        <v>0</v>
      </c>
      <c r="C13" s="141">
        <f>IF(B13="", 0, IFERROR(VLOOKUP(B13, Tabella16[[Comune]:[Residenti al 31/12/2024]], 3, FALSE()), 0))</f>
        <v>0</v>
      </c>
      <c r="D13" t="s">
        <v>165</v>
      </c>
      <c r="E13" s="142">
        <f>IF(DOMANDA_BANDO!$C$9="Unione di Comuni della Regione Emilia-Romagna",SUMPRODUCT((DOMANDA_BANDO!$J$10:$J$24="Sì")*DOMANDA_BANDO!$K$10:$K$24),C19)</f>
        <v>0</v>
      </c>
    </row>
    <row r="14" spans="1:5" ht="15" customHeight="1" x14ac:dyDescent="0.25">
      <c r="A14">
        <v>3</v>
      </c>
      <c r="B14" s="140">
        <f>IF(COUNTIF(DOMANDA_BANDO!$F$27:$F$32,"ERRORE, COMUNE GIA' INSERITO")&gt;0,"",Comune_3)</f>
        <v>0</v>
      </c>
      <c r="C14" s="141">
        <f>IF(B14="", 0, IFERROR(VLOOKUP(B14, Tabella16[[Comune]:[Residenti al 31/12/2024]], 3, FALSE()), 0))</f>
        <v>0</v>
      </c>
    </row>
    <row r="15" spans="1:5" ht="15" customHeight="1" x14ac:dyDescent="0.25">
      <c r="A15">
        <v>4</v>
      </c>
      <c r="B15" s="140">
        <f>IF(COUNTIF(DOMANDA_BANDO!$F$27:$F$32,"ERRORE, COMUNE GIA' INSERITO")&gt;0,"",Comune_4)</f>
        <v>0</v>
      </c>
      <c r="C15" s="141">
        <f>IF(B15="", 0, IFERROR(VLOOKUP(B15, Tabella16[[Comune]:[Residenti al 31/12/2024]], 3, FALSE()), 0))</f>
        <v>0</v>
      </c>
    </row>
    <row r="16" spans="1:5" ht="15" customHeight="1" x14ac:dyDescent="0.25">
      <c r="A16">
        <v>5</v>
      </c>
      <c r="B16" s="140">
        <f>IF(COUNTIF(DOMANDA_BANDO!$F$27:$F$32,"ERRORE, COMUNE GIA' INSERITO")&gt;0,"",Comune_5)</f>
        <v>0</v>
      </c>
      <c r="C16" s="141">
        <f>IF(B16="", 0, IFERROR(VLOOKUP(B16, Tabella16[[Comune]:[Residenti al 31/12/2024]], 3, FALSE()), 0))</f>
        <v>0</v>
      </c>
    </row>
    <row r="17" spans="1:5" ht="15" customHeight="1" x14ac:dyDescent="0.25">
      <c r="A17">
        <v>6</v>
      </c>
      <c r="B17" s="140">
        <f>IF(COUNTIF(DOMANDA_BANDO!$F$27:$F$32,"ERRORE, COMUNE GIA' INSERITO")&gt;0,"",Comune_6)</f>
        <v>0</v>
      </c>
      <c r="C17" s="141">
        <f>IF(B17="", 0, IFERROR(VLOOKUP(B17, Tabella16[[Comune]:[Residenti al 31/12/2024]], 3, FALSE()), 0))</f>
        <v>0</v>
      </c>
    </row>
    <row r="18" spans="1:5" ht="15.75" customHeight="1" x14ac:dyDescent="0.25">
      <c r="A18">
        <v>7</v>
      </c>
      <c r="B18" s="140">
        <f>IF(COUNTIF(DOMANDA_BANDO!$F$27:$F$32,"ERRORE, COMUNE GIA' INSERITO")&gt;0,"",Comune_7)</f>
        <v>0</v>
      </c>
      <c r="C18" s="141">
        <f>IF(B18="", 0, IFERROR(VLOOKUP(B18, Tabella16[[Comune]:[Residenti al 31/12/2024]], 3, FALSE()), 0))</f>
        <v>0</v>
      </c>
    </row>
    <row r="19" spans="1:5" ht="36" customHeight="1" x14ac:dyDescent="0.25">
      <c r="B19" s="143">
        <f t="array" ref="B19">IF(COUNTIF($B$12:$B$18,0)=7,0,SUM(IF(FREQUENCY(IF(MASSIMALI!$B$12:$B$18&lt;&gt;0,MATCH(MASSIMALI!$B$12:$B$18,MASSIMALI!$B$12:$B$18,0)),ROW(MASSIMALI!$B$12:$B$18)-MIN(ROW(MASSIMALI!$B$12:$B$18))+1)=1,1)))</f>
        <v>0</v>
      </c>
      <c r="C19" s="144">
        <f>C12+C13+C14+C15+C16+C17+C18</f>
        <v>0</v>
      </c>
      <c r="D19" s="204" t="s">
        <v>166</v>
      </c>
      <c r="E19" s="204"/>
    </row>
    <row r="20" spans="1:5" ht="15.75" customHeight="1" x14ac:dyDescent="0.25">
      <c r="B20" s="145" t="s">
        <v>167</v>
      </c>
    </row>
    <row r="21" spans="1:5" ht="15.75" customHeight="1" x14ac:dyDescent="0.25"/>
    <row r="22" spans="1:5" ht="15.75" customHeight="1" x14ac:dyDescent="0.25">
      <c r="B22" s="146">
        <f>IF($E$12=0,0,IF($E$12&gt;5,5,$E$12-1))</f>
        <v>0</v>
      </c>
      <c r="C22" s="147">
        <f>B22*0.1</f>
        <v>0</v>
      </c>
      <c r="D22" s="148" t="s">
        <v>168</v>
      </c>
      <c r="E22" s="149"/>
    </row>
    <row r="23" spans="1:5" ht="15.75" customHeight="1" x14ac:dyDescent="0.25"/>
    <row r="24" spans="1:5" ht="19.5" customHeight="1" x14ac:dyDescent="0.3">
      <c r="B24" s="150" t="s">
        <v>169</v>
      </c>
      <c r="C24" s="151">
        <f>IF($E$13=0, 0, IF($E$13&lt;=10000, E7, IF($E$13&lt;=50000, E8, E9)))</f>
        <v>0</v>
      </c>
    </row>
    <row r="26" spans="1:5" s="11" customFormat="1" ht="15" customHeight="1" x14ac:dyDescent="0.25">
      <c r="B26" s="94" t="s">
        <v>170</v>
      </c>
      <c r="C26" s="152" t="s">
        <v>171</v>
      </c>
    </row>
    <row r="27" spans="1:5" ht="15.75" customHeight="1" x14ac:dyDescent="0.25">
      <c r="B27" s="153" t="s">
        <v>172</v>
      </c>
      <c r="C27" s="154">
        <f>MASSIMALI!C24</f>
        <v>0</v>
      </c>
    </row>
    <row r="28" spans="1:5" ht="31.5" customHeight="1" x14ac:dyDescent="0.25">
      <c r="B28" s="153" t="s">
        <v>173</v>
      </c>
      <c r="C28" s="154">
        <f>IF(C22=0,30000,30000*(1+C22))</f>
        <v>30000</v>
      </c>
    </row>
    <row r="29" spans="1:5" ht="47.25" customHeight="1" x14ac:dyDescent="0.25">
      <c r="B29" s="153" t="s">
        <v>174</v>
      </c>
      <c r="C29" s="154">
        <f>C27</f>
        <v>0</v>
      </c>
    </row>
    <row r="31" spans="1:5" ht="15" customHeight="1" x14ac:dyDescent="0.25">
      <c r="B31" s="155" t="s">
        <v>175</v>
      </c>
      <c r="C31" t="s">
        <v>176</v>
      </c>
    </row>
    <row r="32" spans="1:5" ht="15" customHeight="1" x14ac:dyDescent="0.25">
      <c r="B32">
        <f t="shared" ref="B32:B38" si="0">IF(OR(ISBLANK(B12),B12=""),"",B12)</f>
        <v>0</v>
      </c>
      <c r="C32" s="156" t="str">
        <f>IFERROR(VLOOKUP(B32,Tabella16[],4,FALSE()),"")</f>
        <v/>
      </c>
    </row>
    <row r="33" spans="2:3" ht="15" customHeight="1" x14ac:dyDescent="0.25">
      <c r="B33">
        <f t="shared" si="0"/>
        <v>0</v>
      </c>
      <c r="C33" s="156" t="str">
        <f>IFERROR(VLOOKUP(B33,Tabella16[],4,FALSE()),"")</f>
        <v/>
      </c>
    </row>
    <row r="34" spans="2:3" ht="15" customHeight="1" x14ac:dyDescent="0.25">
      <c r="B34">
        <f t="shared" si="0"/>
        <v>0</v>
      </c>
      <c r="C34" s="156" t="str">
        <f>IFERROR(VLOOKUP(B34,Tabella16[],4,FALSE()),"")</f>
        <v/>
      </c>
    </row>
    <row r="35" spans="2:3" ht="15" customHeight="1" x14ac:dyDescent="0.25">
      <c r="B35">
        <f t="shared" si="0"/>
        <v>0</v>
      </c>
      <c r="C35" s="156" t="str">
        <f>IFERROR(VLOOKUP(B35,Tabella16[],4,FALSE()),"")</f>
        <v/>
      </c>
    </row>
    <row r="36" spans="2:3" ht="15" customHeight="1" x14ac:dyDescent="0.25">
      <c r="B36">
        <f t="shared" si="0"/>
        <v>0</v>
      </c>
      <c r="C36" s="156" t="str">
        <f>IFERROR(VLOOKUP(B36,Tabella16[],4,FALSE()),"")</f>
        <v/>
      </c>
    </row>
    <row r="37" spans="2:3" ht="15" customHeight="1" x14ac:dyDescent="0.25">
      <c r="B37">
        <f t="shared" si="0"/>
        <v>0</v>
      </c>
      <c r="C37" s="156" t="str">
        <f>IFERROR(VLOOKUP(B37,Tabella16[],4,FALSE()),"")</f>
        <v/>
      </c>
    </row>
    <row r="38" spans="2:3" ht="15" customHeight="1" x14ac:dyDescent="0.25">
      <c r="B38">
        <f t="shared" si="0"/>
        <v>0</v>
      </c>
      <c r="C38" s="156" t="str">
        <f>IFERROR(VLOOKUP(B38,Tabella16[],4,FALSE()),"")</f>
        <v/>
      </c>
    </row>
    <row r="39" spans="2:3" ht="30" customHeight="1" x14ac:dyDescent="0.25">
      <c r="B39" s="3" t="s">
        <v>177</v>
      </c>
      <c r="C39" s="11" t="str">
        <f>IF(COUNTIF(C32:C38,"*?")=0,"",IF(COUNTIF(C32:C38,"NO")&gt;0,"ERRORE","OK"))</f>
        <v/>
      </c>
    </row>
  </sheetData>
  <mergeCells count="1">
    <mergeCell ref="D19:E19"/>
  </mergeCells>
  <pageMargins left="0.7" right="0.7" top="0.75" bottom="0.75" header="0.511811023622047" footer="0.511811023622047"/>
  <pageSetup paperSize="9" orientation="portrait" horizontalDpi="300" verticalDpi="300"/>
  <tableParts count="4">
    <tablePart r:id="rId1"/>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31"/>
  <sheetViews>
    <sheetView zoomScaleNormal="100" workbookViewId="0">
      <selection activeCell="A2" sqref="A2"/>
    </sheetView>
  </sheetViews>
  <sheetFormatPr defaultColWidth="8.7109375" defaultRowHeight="15" x14ac:dyDescent="0.25"/>
  <cols>
    <col min="1" max="1" width="33.42578125" style="3" customWidth="1"/>
    <col min="2" max="2" width="7.140625" style="156" customWidth="1"/>
    <col min="3" max="3" width="12" style="122" customWidth="1"/>
    <col min="4" max="4" width="17.85546875" style="156" customWidth="1"/>
  </cols>
  <sheetData>
    <row r="1" spans="1:4" s="161" customFormat="1" ht="75" customHeight="1" x14ac:dyDescent="0.25">
      <c r="A1" s="157" t="s">
        <v>178</v>
      </c>
      <c r="B1" s="158" t="s">
        <v>179</v>
      </c>
      <c r="C1" s="159" t="s">
        <v>180</v>
      </c>
      <c r="D1" s="160" t="s">
        <v>181</v>
      </c>
    </row>
    <row r="2" spans="1:4" ht="15" customHeight="1" x14ac:dyDescent="0.25">
      <c r="A2" s="162" t="s">
        <v>182</v>
      </c>
      <c r="B2" s="163" t="s">
        <v>183</v>
      </c>
      <c r="C2" s="164">
        <v>2061</v>
      </c>
      <c r="D2" s="156" t="s">
        <v>127</v>
      </c>
    </row>
    <row r="3" spans="1:4" ht="15" customHeight="1" x14ac:dyDescent="0.25">
      <c r="A3" s="162" t="s">
        <v>184</v>
      </c>
      <c r="B3" s="163" t="s">
        <v>185</v>
      </c>
      <c r="C3" s="164">
        <v>2054</v>
      </c>
      <c r="D3" s="156" t="s">
        <v>186</v>
      </c>
    </row>
    <row r="4" spans="1:4" ht="15" customHeight="1" x14ac:dyDescent="0.25">
      <c r="A4" s="162" t="s">
        <v>187</v>
      </c>
      <c r="B4" s="163" t="s">
        <v>188</v>
      </c>
      <c r="C4" s="164">
        <v>9018</v>
      </c>
      <c r="D4" s="156" t="s">
        <v>186</v>
      </c>
    </row>
    <row r="5" spans="1:4" ht="15" customHeight="1" x14ac:dyDescent="0.25">
      <c r="A5" s="162" t="s">
        <v>189</v>
      </c>
      <c r="B5" s="163" t="s">
        <v>190</v>
      </c>
      <c r="C5" s="164">
        <v>11618</v>
      </c>
      <c r="D5" s="156" t="s">
        <v>186</v>
      </c>
    </row>
    <row r="6" spans="1:4" ht="15" customHeight="1" x14ac:dyDescent="0.25">
      <c r="A6" s="162" t="s">
        <v>191</v>
      </c>
      <c r="B6" s="163" t="s">
        <v>183</v>
      </c>
      <c r="C6" s="164">
        <v>4784</v>
      </c>
      <c r="D6" s="156" t="s">
        <v>186</v>
      </c>
    </row>
    <row r="7" spans="1:4" ht="15" customHeight="1" x14ac:dyDescent="0.25">
      <c r="A7" s="162" t="s">
        <v>192</v>
      </c>
      <c r="B7" s="163" t="s">
        <v>183</v>
      </c>
      <c r="C7" s="164">
        <v>2935</v>
      </c>
      <c r="D7" s="156" t="s">
        <v>186</v>
      </c>
    </row>
    <row r="8" spans="1:4" ht="15" customHeight="1" x14ac:dyDescent="0.25">
      <c r="A8" s="162" t="s">
        <v>193</v>
      </c>
      <c r="B8" s="163" t="s">
        <v>194</v>
      </c>
      <c r="C8" s="164">
        <v>7298</v>
      </c>
      <c r="D8" s="156" t="s">
        <v>186</v>
      </c>
    </row>
    <row r="9" spans="1:4" ht="15" customHeight="1" x14ac:dyDescent="0.25">
      <c r="A9" s="162" t="s">
        <v>195</v>
      </c>
      <c r="B9" s="163" t="s">
        <v>194</v>
      </c>
      <c r="C9" s="164">
        <v>12401</v>
      </c>
      <c r="D9" s="156" t="s">
        <v>186</v>
      </c>
    </row>
    <row r="10" spans="1:4" ht="15" customHeight="1" x14ac:dyDescent="0.25">
      <c r="A10" s="162" t="s">
        <v>196</v>
      </c>
      <c r="B10" s="163" t="s">
        <v>194</v>
      </c>
      <c r="C10" s="164">
        <v>9585</v>
      </c>
      <c r="D10" s="156" t="s">
        <v>186</v>
      </c>
    </row>
    <row r="11" spans="1:4" ht="15" customHeight="1" x14ac:dyDescent="0.25">
      <c r="A11" s="162" t="s">
        <v>197</v>
      </c>
      <c r="B11" s="163" t="s">
        <v>198</v>
      </c>
      <c r="C11" s="164">
        <v>21396</v>
      </c>
      <c r="D11" s="156" t="s">
        <v>186</v>
      </c>
    </row>
    <row r="12" spans="1:4" ht="15" customHeight="1" x14ac:dyDescent="0.25">
      <c r="A12" s="162" t="s">
        <v>199</v>
      </c>
      <c r="B12" s="163" t="s">
        <v>190</v>
      </c>
      <c r="C12" s="164">
        <v>16553</v>
      </c>
      <c r="D12" s="156" t="s">
        <v>186</v>
      </c>
    </row>
    <row r="13" spans="1:4" ht="15" customHeight="1" x14ac:dyDescent="0.25">
      <c r="A13" s="162" t="s">
        <v>200</v>
      </c>
      <c r="B13" s="163" t="s">
        <v>190</v>
      </c>
      <c r="C13" s="164">
        <v>2318</v>
      </c>
      <c r="D13" s="156" t="s">
        <v>127</v>
      </c>
    </row>
    <row r="14" spans="1:4" ht="15" customHeight="1" x14ac:dyDescent="0.25">
      <c r="A14" s="162" t="s">
        <v>201</v>
      </c>
      <c r="B14" s="163" t="s">
        <v>202</v>
      </c>
      <c r="C14" s="164">
        <v>5601</v>
      </c>
      <c r="D14" s="156" t="s">
        <v>186</v>
      </c>
    </row>
    <row r="15" spans="1:4" ht="15" customHeight="1" x14ac:dyDescent="0.25">
      <c r="A15" s="162" t="s">
        <v>203</v>
      </c>
      <c r="B15" s="163" t="s">
        <v>188</v>
      </c>
      <c r="C15" s="164">
        <v>9672</v>
      </c>
      <c r="D15" s="156" t="s">
        <v>186</v>
      </c>
    </row>
    <row r="16" spans="1:4" ht="15" customHeight="1" x14ac:dyDescent="0.25">
      <c r="A16" s="162" t="s">
        <v>204</v>
      </c>
      <c r="B16" s="163" t="s">
        <v>188</v>
      </c>
      <c r="C16" s="164">
        <v>3263</v>
      </c>
      <c r="D16" s="156" t="s">
        <v>186</v>
      </c>
    </row>
    <row r="17" spans="1:4" ht="15" customHeight="1" x14ac:dyDescent="0.25">
      <c r="A17" s="162" t="s">
        <v>205</v>
      </c>
      <c r="B17" s="163" t="s">
        <v>185</v>
      </c>
      <c r="C17" s="164">
        <v>1976</v>
      </c>
      <c r="D17" s="156" t="s">
        <v>186</v>
      </c>
    </row>
    <row r="18" spans="1:4" ht="15" customHeight="1" x14ac:dyDescent="0.25">
      <c r="A18" s="162" t="s">
        <v>206</v>
      </c>
      <c r="B18" s="163" t="s">
        <v>194</v>
      </c>
      <c r="C18" s="164">
        <v>7275</v>
      </c>
      <c r="D18" s="156" t="s">
        <v>186</v>
      </c>
    </row>
    <row r="19" spans="1:4" ht="15" customHeight="1" x14ac:dyDescent="0.25">
      <c r="A19" s="162" t="s">
        <v>207</v>
      </c>
      <c r="B19" s="163" t="s">
        <v>208</v>
      </c>
      <c r="C19" s="164">
        <v>4314</v>
      </c>
      <c r="D19" s="156" t="s">
        <v>127</v>
      </c>
    </row>
    <row r="20" spans="1:4" ht="15" customHeight="1" x14ac:dyDescent="0.25">
      <c r="A20" s="162" t="s">
        <v>209</v>
      </c>
      <c r="B20" s="163" t="s">
        <v>185</v>
      </c>
      <c r="C20" s="164">
        <v>3124</v>
      </c>
      <c r="D20" s="156" t="s">
        <v>186</v>
      </c>
    </row>
    <row r="21" spans="1:4" ht="15" customHeight="1" x14ac:dyDescent="0.25">
      <c r="A21" s="165" t="s">
        <v>210</v>
      </c>
      <c r="B21" s="163" t="s">
        <v>211</v>
      </c>
      <c r="C21" s="164">
        <v>19551</v>
      </c>
      <c r="D21" s="156" t="s">
        <v>186</v>
      </c>
    </row>
    <row r="22" spans="1:4" ht="15" customHeight="1" x14ac:dyDescent="0.25">
      <c r="A22" s="162" t="s">
        <v>212</v>
      </c>
      <c r="B22" s="163" t="s">
        <v>194</v>
      </c>
      <c r="C22" s="164">
        <v>5855</v>
      </c>
      <c r="D22" s="156" t="s">
        <v>186</v>
      </c>
    </row>
    <row r="23" spans="1:4" ht="15" customHeight="1" x14ac:dyDescent="0.25">
      <c r="A23" s="162" t="s">
        <v>213</v>
      </c>
      <c r="B23" s="163" t="s">
        <v>185</v>
      </c>
      <c r="C23" s="164">
        <v>1935</v>
      </c>
      <c r="D23" s="156" t="s">
        <v>186</v>
      </c>
    </row>
    <row r="24" spans="1:4" ht="15" customHeight="1" x14ac:dyDescent="0.25">
      <c r="A24" s="162" t="s">
        <v>214</v>
      </c>
      <c r="B24" s="163" t="s">
        <v>202</v>
      </c>
      <c r="C24" s="164">
        <v>11190</v>
      </c>
      <c r="D24" s="156" t="s">
        <v>186</v>
      </c>
    </row>
    <row r="25" spans="1:4" ht="15" customHeight="1" x14ac:dyDescent="0.25">
      <c r="A25" s="162" t="s">
        <v>215</v>
      </c>
      <c r="B25" s="163" t="s">
        <v>183</v>
      </c>
      <c r="C25" s="164">
        <v>933</v>
      </c>
      <c r="D25" s="156" t="s">
        <v>186</v>
      </c>
    </row>
    <row r="26" spans="1:4" ht="15" customHeight="1" x14ac:dyDescent="0.25">
      <c r="A26" s="162" t="s">
        <v>216</v>
      </c>
      <c r="B26" s="163" t="s">
        <v>183</v>
      </c>
      <c r="C26" s="164">
        <v>2633</v>
      </c>
      <c r="D26" s="156" t="s">
        <v>127</v>
      </c>
    </row>
    <row r="27" spans="1:4" ht="15" customHeight="1" x14ac:dyDescent="0.25">
      <c r="A27" s="162" t="s">
        <v>217</v>
      </c>
      <c r="B27" s="163" t="s">
        <v>188</v>
      </c>
      <c r="C27" s="164">
        <v>10224</v>
      </c>
      <c r="D27" s="156" t="s">
        <v>186</v>
      </c>
    </row>
    <row r="28" spans="1:4" ht="15" customHeight="1" x14ac:dyDescent="0.25">
      <c r="A28" s="162" t="s">
        <v>218</v>
      </c>
      <c r="B28" s="163" t="s">
        <v>183</v>
      </c>
      <c r="C28" s="164">
        <v>3399</v>
      </c>
      <c r="D28" s="156" t="s">
        <v>127</v>
      </c>
    </row>
    <row r="29" spans="1:4" ht="15" customHeight="1" x14ac:dyDescent="0.25">
      <c r="A29" s="162" t="s">
        <v>219</v>
      </c>
      <c r="B29" s="163" t="s">
        <v>194</v>
      </c>
      <c r="C29" s="164">
        <v>391200</v>
      </c>
      <c r="D29" s="156" t="s">
        <v>186</v>
      </c>
    </row>
    <row r="30" spans="1:4" ht="15" customHeight="1" x14ac:dyDescent="0.25">
      <c r="A30" s="162" t="s">
        <v>220</v>
      </c>
      <c r="B30" s="163" t="s">
        <v>208</v>
      </c>
      <c r="C30" s="164">
        <v>10435</v>
      </c>
      <c r="D30" s="156" t="s">
        <v>186</v>
      </c>
    </row>
    <row r="31" spans="1:4" ht="15" customHeight="1" x14ac:dyDescent="0.25">
      <c r="A31" s="162" t="s">
        <v>221</v>
      </c>
      <c r="B31" s="163" t="s">
        <v>198</v>
      </c>
      <c r="C31" s="164">
        <v>14217</v>
      </c>
      <c r="D31" s="156" t="s">
        <v>186</v>
      </c>
    </row>
    <row r="32" spans="1:4" ht="15" customHeight="1" x14ac:dyDescent="0.25">
      <c r="A32" s="162" t="s">
        <v>222</v>
      </c>
      <c r="B32" s="163" t="s">
        <v>185</v>
      </c>
      <c r="C32" s="164">
        <v>624</v>
      </c>
      <c r="D32" s="156" t="s">
        <v>186</v>
      </c>
    </row>
    <row r="33" spans="1:4" ht="15" customHeight="1" x14ac:dyDescent="0.25">
      <c r="A33" s="162" t="s">
        <v>223</v>
      </c>
      <c r="B33" s="163" t="s">
        <v>188</v>
      </c>
      <c r="C33" s="164">
        <v>5467</v>
      </c>
      <c r="D33" s="156" t="s">
        <v>186</v>
      </c>
    </row>
    <row r="34" spans="1:4" ht="15" customHeight="1" x14ac:dyDescent="0.25">
      <c r="A34" s="162" t="s">
        <v>224</v>
      </c>
      <c r="B34" s="163" t="s">
        <v>202</v>
      </c>
      <c r="C34" s="164">
        <v>2920</v>
      </c>
      <c r="D34" s="156" t="s">
        <v>186</v>
      </c>
    </row>
    <row r="35" spans="1:4" ht="15" customHeight="1" x14ac:dyDescent="0.25">
      <c r="A35" s="162" t="s">
        <v>225</v>
      </c>
      <c r="B35" s="163" t="s">
        <v>194</v>
      </c>
      <c r="C35" s="164">
        <v>3221</v>
      </c>
      <c r="D35" s="156" t="s">
        <v>186</v>
      </c>
    </row>
    <row r="36" spans="1:4" ht="15" customHeight="1" x14ac:dyDescent="0.25">
      <c r="A36" s="162" t="s">
        <v>226</v>
      </c>
      <c r="B36" s="163" t="s">
        <v>185</v>
      </c>
      <c r="C36" s="164">
        <v>6769</v>
      </c>
      <c r="D36" s="156" t="s">
        <v>127</v>
      </c>
    </row>
    <row r="37" spans="1:4" ht="30" customHeight="1" x14ac:dyDescent="0.25">
      <c r="A37" s="162" t="s">
        <v>227</v>
      </c>
      <c r="B37" s="163" t="s">
        <v>183</v>
      </c>
      <c r="C37" s="164">
        <v>8367</v>
      </c>
      <c r="D37" s="156" t="s">
        <v>186</v>
      </c>
    </row>
    <row r="38" spans="1:4" ht="15" customHeight="1" x14ac:dyDescent="0.25">
      <c r="A38" s="162" t="s">
        <v>228</v>
      </c>
      <c r="B38" s="163" t="s">
        <v>188</v>
      </c>
      <c r="C38" s="164">
        <v>5552</v>
      </c>
      <c r="D38" s="156" t="s">
        <v>186</v>
      </c>
    </row>
    <row r="39" spans="1:4" ht="15" customHeight="1" x14ac:dyDescent="0.25">
      <c r="A39" s="162" t="s">
        <v>229</v>
      </c>
      <c r="B39" s="163" t="s">
        <v>190</v>
      </c>
      <c r="C39" s="164">
        <v>7198</v>
      </c>
      <c r="D39" s="156" t="s">
        <v>186</v>
      </c>
    </row>
    <row r="40" spans="1:4" ht="15" customHeight="1" x14ac:dyDescent="0.25">
      <c r="A40" s="162" t="s">
        <v>230</v>
      </c>
      <c r="B40" s="163" t="s">
        <v>194</v>
      </c>
      <c r="C40" s="164">
        <v>18540</v>
      </c>
      <c r="D40" s="156" t="s">
        <v>186</v>
      </c>
    </row>
    <row r="41" spans="1:4" ht="15" customHeight="1" x14ac:dyDescent="0.25">
      <c r="A41" s="162" t="s">
        <v>231</v>
      </c>
      <c r="B41" s="163" t="s">
        <v>185</v>
      </c>
      <c r="C41" s="164">
        <v>6950</v>
      </c>
      <c r="D41" s="156" t="s">
        <v>186</v>
      </c>
    </row>
    <row r="42" spans="1:4" ht="15" customHeight="1" x14ac:dyDescent="0.25">
      <c r="A42" s="162" t="s">
        <v>232</v>
      </c>
      <c r="B42" s="163" t="s">
        <v>188</v>
      </c>
      <c r="C42" s="164">
        <v>10806</v>
      </c>
      <c r="D42" s="156" t="s">
        <v>186</v>
      </c>
    </row>
    <row r="43" spans="1:4" ht="15" customHeight="1" x14ac:dyDescent="0.25">
      <c r="A43" s="162" t="s">
        <v>233</v>
      </c>
      <c r="B43" s="163" t="s">
        <v>183</v>
      </c>
      <c r="C43" s="164">
        <v>6127</v>
      </c>
      <c r="D43" s="156" t="s">
        <v>127</v>
      </c>
    </row>
    <row r="44" spans="1:4" ht="15" customHeight="1" x14ac:dyDescent="0.25">
      <c r="A44" s="162" t="s">
        <v>234</v>
      </c>
      <c r="B44" s="163" t="s">
        <v>194</v>
      </c>
      <c r="C44" s="164">
        <v>13792</v>
      </c>
      <c r="D44" s="156" t="s">
        <v>186</v>
      </c>
    </row>
    <row r="45" spans="1:4" ht="15" customHeight="1" x14ac:dyDescent="0.25">
      <c r="A45" s="162" t="s">
        <v>235</v>
      </c>
      <c r="B45" s="163" t="s">
        <v>183</v>
      </c>
      <c r="C45" s="164">
        <v>2469</v>
      </c>
      <c r="D45" s="156" t="s">
        <v>127</v>
      </c>
    </row>
    <row r="46" spans="1:4" ht="15" customHeight="1" x14ac:dyDescent="0.25">
      <c r="A46" s="162" t="s">
        <v>236</v>
      </c>
      <c r="B46" s="163" t="s">
        <v>185</v>
      </c>
      <c r="C46" s="164">
        <v>2192</v>
      </c>
      <c r="D46" s="156" t="s">
        <v>186</v>
      </c>
    </row>
    <row r="47" spans="1:4" ht="15" customHeight="1" x14ac:dyDescent="0.25">
      <c r="A47" s="162" t="s">
        <v>237</v>
      </c>
      <c r="B47" s="163" t="s">
        <v>188</v>
      </c>
      <c r="C47" s="164">
        <v>5571</v>
      </c>
      <c r="D47" s="156" t="s">
        <v>186</v>
      </c>
    </row>
    <row r="48" spans="1:4" ht="15" customHeight="1" x14ac:dyDescent="0.25">
      <c r="A48" s="162" t="s">
        <v>238</v>
      </c>
      <c r="B48" s="163" t="s">
        <v>188</v>
      </c>
      <c r="C48" s="164">
        <v>5499</v>
      </c>
      <c r="D48" s="156" t="s">
        <v>186</v>
      </c>
    </row>
    <row r="49" spans="1:4" ht="15" customHeight="1" x14ac:dyDescent="0.25">
      <c r="A49" s="162" t="s">
        <v>239</v>
      </c>
      <c r="B49" s="163" t="s">
        <v>208</v>
      </c>
      <c r="C49" s="164">
        <v>8533</v>
      </c>
      <c r="D49" s="156" t="s">
        <v>186</v>
      </c>
    </row>
    <row r="50" spans="1:4" ht="15" customHeight="1" x14ac:dyDescent="0.25">
      <c r="A50" s="162" t="s">
        <v>240</v>
      </c>
      <c r="B50" s="163" t="s">
        <v>208</v>
      </c>
      <c r="C50" s="164">
        <v>3364</v>
      </c>
      <c r="D50" s="156" t="s">
        <v>186</v>
      </c>
    </row>
    <row r="51" spans="1:4" ht="15" customHeight="1" x14ac:dyDescent="0.25">
      <c r="A51" s="162" t="s">
        <v>241</v>
      </c>
      <c r="B51" s="163" t="s">
        <v>194</v>
      </c>
      <c r="C51" s="164">
        <v>1927</v>
      </c>
      <c r="D51" s="156" t="s">
        <v>186</v>
      </c>
    </row>
    <row r="52" spans="1:4" ht="15" customHeight="1" x14ac:dyDescent="0.25">
      <c r="A52" s="162" t="s">
        <v>242</v>
      </c>
      <c r="B52" s="163" t="s">
        <v>188</v>
      </c>
      <c r="C52" s="164">
        <v>3807</v>
      </c>
      <c r="D52" s="156" t="s">
        <v>186</v>
      </c>
    </row>
    <row r="53" spans="1:4" ht="15" customHeight="1" x14ac:dyDescent="0.25">
      <c r="A53" s="162" t="s">
        <v>243</v>
      </c>
      <c r="B53" s="163" t="s">
        <v>183</v>
      </c>
      <c r="C53" s="164">
        <v>4786</v>
      </c>
      <c r="D53" s="156" t="s">
        <v>127</v>
      </c>
    </row>
    <row r="54" spans="1:4" ht="30" customHeight="1" x14ac:dyDescent="0.25">
      <c r="A54" s="162" t="s">
        <v>244</v>
      </c>
      <c r="B54" s="163" t="s">
        <v>183</v>
      </c>
      <c r="C54" s="164">
        <v>7779</v>
      </c>
      <c r="D54" s="156" t="s">
        <v>186</v>
      </c>
    </row>
    <row r="55" spans="1:4" ht="15" customHeight="1" x14ac:dyDescent="0.25">
      <c r="A55" s="162" t="s">
        <v>245</v>
      </c>
      <c r="B55" s="163" t="s">
        <v>208</v>
      </c>
      <c r="C55" s="164">
        <v>74999</v>
      </c>
      <c r="D55" s="156" t="s">
        <v>186</v>
      </c>
    </row>
    <row r="56" spans="1:4" ht="15" customHeight="1" x14ac:dyDescent="0.25">
      <c r="A56" s="162" t="s">
        <v>246</v>
      </c>
      <c r="B56" s="163" t="s">
        <v>188</v>
      </c>
      <c r="C56" s="164">
        <v>3917</v>
      </c>
      <c r="D56" s="156" t="s">
        <v>186</v>
      </c>
    </row>
    <row r="57" spans="1:4" ht="15" customHeight="1" x14ac:dyDescent="0.25">
      <c r="A57" s="162" t="s">
        <v>247</v>
      </c>
      <c r="B57" s="163" t="s">
        <v>194</v>
      </c>
      <c r="C57" s="164">
        <v>35403</v>
      </c>
      <c r="D57" s="156" t="s">
        <v>186</v>
      </c>
    </row>
    <row r="58" spans="1:4" ht="15" customHeight="1" x14ac:dyDescent="0.25">
      <c r="A58" s="162" t="s">
        <v>248</v>
      </c>
      <c r="B58" s="163" t="s">
        <v>194</v>
      </c>
      <c r="C58" s="164">
        <v>3369</v>
      </c>
      <c r="D58" s="156" t="s">
        <v>186</v>
      </c>
    </row>
    <row r="59" spans="1:4" ht="15" customHeight="1" x14ac:dyDescent="0.25">
      <c r="A59" s="162" t="s">
        <v>249</v>
      </c>
      <c r="B59" s="163" t="s">
        <v>188</v>
      </c>
      <c r="C59" s="164">
        <v>19138</v>
      </c>
      <c r="D59" s="156" t="s">
        <v>127</v>
      </c>
    </row>
    <row r="60" spans="1:4" ht="15" customHeight="1" x14ac:dyDescent="0.25">
      <c r="A60" s="162" t="s">
        <v>250</v>
      </c>
      <c r="B60" s="163" t="s">
        <v>188</v>
      </c>
      <c r="C60" s="164">
        <v>4632</v>
      </c>
      <c r="D60" s="156" t="s">
        <v>186</v>
      </c>
    </row>
    <row r="61" spans="1:4" ht="15" customHeight="1" x14ac:dyDescent="0.25">
      <c r="A61" s="162" t="s">
        <v>251</v>
      </c>
      <c r="B61" s="163" t="s">
        <v>190</v>
      </c>
      <c r="C61" s="164">
        <v>2478</v>
      </c>
      <c r="D61" s="156" t="s">
        <v>186</v>
      </c>
    </row>
    <row r="62" spans="1:4" ht="15" customHeight="1" x14ac:dyDescent="0.25">
      <c r="A62" s="162" t="s">
        <v>252</v>
      </c>
      <c r="B62" s="163" t="s">
        <v>190</v>
      </c>
      <c r="C62" s="164">
        <v>9554</v>
      </c>
      <c r="D62" s="156" t="s">
        <v>186</v>
      </c>
    </row>
    <row r="63" spans="1:4" ht="15" customHeight="1" x14ac:dyDescent="0.25">
      <c r="A63" s="162" t="s">
        <v>253</v>
      </c>
      <c r="B63" s="163" t="s">
        <v>194</v>
      </c>
      <c r="C63" s="164">
        <v>1988</v>
      </c>
      <c r="D63" s="156" t="s">
        <v>186</v>
      </c>
    </row>
    <row r="64" spans="1:4" ht="15" customHeight="1" x14ac:dyDescent="0.25">
      <c r="A64" s="162" t="s">
        <v>254</v>
      </c>
      <c r="B64" s="163" t="s">
        <v>194</v>
      </c>
      <c r="C64" s="164">
        <v>1239</v>
      </c>
      <c r="D64" s="156" t="s">
        <v>186</v>
      </c>
    </row>
    <row r="65" spans="1:4" ht="15" customHeight="1" x14ac:dyDescent="0.25">
      <c r="A65" s="162" t="s">
        <v>255</v>
      </c>
      <c r="B65" s="163" t="s">
        <v>194</v>
      </c>
      <c r="C65" s="164">
        <v>3378</v>
      </c>
      <c r="D65" s="156" t="s">
        <v>186</v>
      </c>
    </row>
    <row r="66" spans="1:4" ht="30" customHeight="1" x14ac:dyDescent="0.25">
      <c r="A66" s="162" t="s">
        <v>256</v>
      </c>
      <c r="B66" s="163" t="s">
        <v>194</v>
      </c>
      <c r="C66" s="164">
        <v>4509</v>
      </c>
      <c r="D66" s="156" t="s">
        <v>186</v>
      </c>
    </row>
    <row r="67" spans="1:4" ht="15" customHeight="1" x14ac:dyDescent="0.25">
      <c r="A67" s="162" t="s">
        <v>257</v>
      </c>
      <c r="B67" s="163" t="s">
        <v>194</v>
      </c>
      <c r="C67" s="164">
        <v>18511</v>
      </c>
      <c r="D67" s="156" t="s">
        <v>186</v>
      </c>
    </row>
    <row r="68" spans="1:4" ht="15" customHeight="1" x14ac:dyDescent="0.25">
      <c r="A68" s="162" t="s">
        <v>258</v>
      </c>
      <c r="B68" s="163" t="s">
        <v>183</v>
      </c>
      <c r="C68" s="164">
        <v>14268</v>
      </c>
      <c r="D68" s="156" t="s">
        <v>186</v>
      </c>
    </row>
    <row r="69" spans="1:4" ht="30" customHeight="1" x14ac:dyDescent="0.25">
      <c r="A69" s="162" t="s">
        <v>259</v>
      </c>
      <c r="B69" s="163" t="s">
        <v>194</v>
      </c>
      <c r="C69" s="164">
        <v>20786</v>
      </c>
      <c r="D69" s="156" t="s">
        <v>186</v>
      </c>
    </row>
    <row r="70" spans="1:4" ht="15" customHeight="1" x14ac:dyDescent="0.25">
      <c r="A70" s="162" t="s">
        <v>260</v>
      </c>
      <c r="B70" s="163" t="s">
        <v>211</v>
      </c>
      <c r="C70" s="164">
        <v>352</v>
      </c>
      <c r="D70" s="156" t="s">
        <v>186</v>
      </c>
    </row>
    <row r="71" spans="1:4" ht="15" customHeight="1" x14ac:dyDescent="0.25">
      <c r="A71" s="162" t="s">
        <v>261</v>
      </c>
      <c r="B71" s="163" t="s">
        <v>208</v>
      </c>
      <c r="C71" s="164">
        <v>33578</v>
      </c>
      <c r="D71" s="156" t="s">
        <v>186</v>
      </c>
    </row>
    <row r="72" spans="1:4" ht="15" customHeight="1" x14ac:dyDescent="0.25">
      <c r="A72" s="162" t="s">
        <v>262</v>
      </c>
      <c r="B72" s="163" t="s">
        <v>188</v>
      </c>
      <c r="C72" s="164">
        <v>15167</v>
      </c>
      <c r="D72" s="156" t="s">
        <v>186</v>
      </c>
    </row>
    <row r="73" spans="1:4" ht="15" customHeight="1" x14ac:dyDescent="0.25">
      <c r="A73" s="162" t="s">
        <v>263</v>
      </c>
      <c r="B73" s="163" t="s">
        <v>183</v>
      </c>
      <c r="C73" s="164">
        <v>4724</v>
      </c>
      <c r="D73" s="156" t="s">
        <v>127</v>
      </c>
    </row>
    <row r="74" spans="1:4" ht="15" customHeight="1" x14ac:dyDescent="0.25">
      <c r="A74" s="162" t="s">
        <v>264</v>
      </c>
      <c r="B74" s="163" t="s">
        <v>194</v>
      </c>
      <c r="C74" s="164">
        <v>6691</v>
      </c>
      <c r="D74" s="156" t="s">
        <v>186</v>
      </c>
    </row>
    <row r="75" spans="1:4" ht="15" customHeight="1" x14ac:dyDescent="0.25">
      <c r="A75" s="162" t="s">
        <v>265</v>
      </c>
      <c r="B75" s="163" t="s">
        <v>188</v>
      </c>
      <c r="C75" s="164">
        <v>8754</v>
      </c>
      <c r="D75" s="156" t="s">
        <v>186</v>
      </c>
    </row>
    <row r="76" spans="1:4" ht="15" customHeight="1" x14ac:dyDescent="0.25">
      <c r="A76" s="162" t="s">
        <v>266</v>
      </c>
      <c r="B76" s="163" t="s">
        <v>188</v>
      </c>
      <c r="C76" s="164">
        <v>10397</v>
      </c>
      <c r="D76" s="156" t="s">
        <v>186</v>
      </c>
    </row>
    <row r="77" spans="1:4" ht="30" customHeight="1" x14ac:dyDescent="0.25">
      <c r="A77" s="162" t="s">
        <v>267</v>
      </c>
      <c r="B77" s="163" t="s">
        <v>208</v>
      </c>
      <c r="C77" s="164">
        <v>15160</v>
      </c>
      <c r="D77" s="156" t="s">
        <v>186</v>
      </c>
    </row>
    <row r="78" spans="1:4" ht="30" customHeight="1" x14ac:dyDescent="0.25">
      <c r="A78" s="162" t="s">
        <v>268</v>
      </c>
      <c r="B78" s="163" t="s">
        <v>208</v>
      </c>
      <c r="C78" s="164">
        <v>10967</v>
      </c>
      <c r="D78" s="156" t="s">
        <v>186</v>
      </c>
    </row>
    <row r="79" spans="1:4" ht="30" customHeight="1" x14ac:dyDescent="0.25">
      <c r="A79" s="162" t="s">
        <v>269</v>
      </c>
      <c r="B79" s="163" t="s">
        <v>183</v>
      </c>
      <c r="C79" s="164">
        <v>5429</v>
      </c>
      <c r="D79" s="156" t="s">
        <v>127</v>
      </c>
    </row>
    <row r="80" spans="1:4" ht="15" customHeight="1" x14ac:dyDescent="0.25">
      <c r="A80" s="162" t="s">
        <v>270</v>
      </c>
      <c r="B80" s="163" t="s">
        <v>194</v>
      </c>
      <c r="C80" s="164">
        <v>16686</v>
      </c>
      <c r="D80" s="156" t="s">
        <v>186</v>
      </c>
    </row>
    <row r="81" spans="1:4" ht="15" customHeight="1" x14ac:dyDescent="0.25">
      <c r="A81" s="162" t="s">
        <v>271</v>
      </c>
      <c r="B81" s="163" t="s">
        <v>194</v>
      </c>
      <c r="C81" s="164">
        <v>5546</v>
      </c>
      <c r="D81" s="156" t="s">
        <v>186</v>
      </c>
    </row>
    <row r="82" spans="1:4" ht="30" customHeight="1" x14ac:dyDescent="0.25">
      <c r="A82" s="162" t="s">
        <v>272</v>
      </c>
      <c r="B82" s="163" t="s">
        <v>202</v>
      </c>
      <c r="C82" s="164">
        <v>6524</v>
      </c>
      <c r="D82" s="156" t="s">
        <v>186</v>
      </c>
    </row>
    <row r="83" spans="1:4" ht="15" customHeight="1" x14ac:dyDescent="0.25">
      <c r="A83" s="162" t="s">
        <v>273</v>
      </c>
      <c r="B83" s="163" t="s">
        <v>211</v>
      </c>
      <c r="C83" s="164">
        <v>16749</v>
      </c>
      <c r="D83" s="156" t="s">
        <v>186</v>
      </c>
    </row>
    <row r="84" spans="1:4" ht="15" customHeight="1" x14ac:dyDescent="0.25">
      <c r="A84" s="162" t="s">
        <v>274</v>
      </c>
      <c r="B84" s="163" t="s">
        <v>208</v>
      </c>
      <c r="C84" s="164">
        <v>7275</v>
      </c>
      <c r="D84" s="156" t="s">
        <v>186</v>
      </c>
    </row>
    <row r="85" spans="1:4" ht="15" customHeight="1" x14ac:dyDescent="0.25">
      <c r="A85" s="162" t="s">
        <v>275</v>
      </c>
      <c r="B85" s="163" t="s">
        <v>188</v>
      </c>
      <c r="C85" s="164">
        <v>9965</v>
      </c>
      <c r="D85" s="156" t="s">
        <v>186</v>
      </c>
    </row>
    <row r="86" spans="1:4" ht="15" customHeight="1" x14ac:dyDescent="0.25">
      <c r="A86" s="162" t="s">
        <v>276</v>
      </c>
      <c r="B86" s="163" t="s">
        <v>198</v>
      </c>
      <c r="C86" s="164">
        <v>35819</v>
      </c>
      <c r="D86" s="156" t="s">
        <v>186</v>
      </c>
    </row>
    <row r="87" spans="1:4" ht="15" customHeight="1" x14ac:dyDescent="0.25">
      <c r="A87" s="162" t="s">
        <v>277</v>
      </c>
      <c r="B87" s="163" t="s">
        <v>183</v>
      </c>
      <c r="C87" s="164">
        <v>110</v>
      </c>
      <c r="D87" s="156" t="s">
        <v>127</v>
      </c>
    </row>
    <row r="88" spans="1:4" ht="15" customHeight="1" x14ac:dyDescent="0.25">
      <c r="A88" s="162" t="s">
        <v>278</v>
      </c>
      <c r="B88" s="163" t="s">
        <v>190</v>
      </c>
      <c r="C88" s="164">
        <v>28871</v>
      </c>
      <c r="D88" s="156" t="s">
        <v>186</v>
      </c>
    </row>
    <row r="89" spans="1:4" ht="15" customHeight="1" x14ac:dyDescent="0.25">
      <c r="A89" s="162" t="s">
        <v>279</v>
      </c>
      <c r="B89" s="163" t="s">
        <v>202</v>
      </c>
      <c r="C89" s="164">
        <v>95759</v>
      </c>
      <c r="D89" s="156" t="s">
        <v>186</v>
      </c>
    </row>
    <row r="90" spans="1:4" ht="15" customHeight="1" x14ac:dyDescent="0.25">
      <c r="A90" s="162" t="s">
        <v>280</v>
      </c>
      <c r="B90" s="163" t="s">
        <v>202</v>
      </c>
      <c r="C90" s="164">
        <v>25897</v>
      </c>
      <c r="D90" s="156" t="s">
        <v>186</v>
      </c>
    </row>
    <row r="91" spans="1:4" ht="15" customHeight="1" x14ac:dyDescent="0.25">
      <c r="A91" s="162" t="s">
        <v>281</v>
      </c>
      <c r="B91" s="163" t="s">
        <v>202</v>
      </c>
      <c r="C91" s="164">
        <v>3629</v>
      </c>
      <c r="D91" s="156" t="s">
        <v>186</v>
      </c>
    </row>
    <row r="92" spans="1:4" ht="15" customHeight="1" x14ac:dyDescent="0.25">
      <c r="A92" s="162" t="s">
        <v>282</v>
      </c>
      <c r="B92" s="163" t="s">
        <v>198</v>
      </c>
      <c r="C92" s="164">
        <v>11019</v>
      </c>
      <c r="D92" s="156" t="s">
        <v>127</v>
      </c>
    </row>
    <row r="93" spans="1:4" ht="15" customHeight="1" x14ac:dyDescent="0.25">
      <c r="A93" s="162" t="s">
        <v>283</v>
      </c>
      <c r="B93" s="163" t="s">
        <v>183</v>
      </c>
      <c r="C93" s="164">
        <v>874</v>
      </c>
      <c r="D93" s="156" t="s">
        <v>186</v>
      </c>
    </row>
    <row r="94" spans="1:4" ht="15" customHeight="1" x14ac:dyDescent="0.25">
      <c r="A94" s="162" t="s">
        <v>284</v>
      </c>
      <c r="B94" s="163" t="s">
        <v>185</v>
      </c>
      <c r="C94" s="164">
        <v>14907</v>
      </c>
      <c r="D94" s="156" t="s">
        <v>186</v>
      </c>
    </row>
    <row r="95" spans="1:4" ht="15" customHeight="1" x14ac:dyDescent="0.25">
      <c r="A95" s="162" t="s">
        <v>285</v>
      </c>
      <c r="B95" s="163" t="s">
        <v>185</v>
      </c>
      <c r="C95" s="164">
        <v>9184</v>
      </c>
      <c r="D95" s="156" t="s">
        <v>186</v>
      </c>
    </row>
    <row r="96" spans="1:4" ht="15" customHeight="1" x14ac:dyDescent="0.25">
      <c r="A96" s="162" t="s">
        <v>286</v>
      </c>
      <c r="B96" s="163" t="s">
        <v>198</v>
      </c>
      <c r="C96" s="164">
        <v>21984</v>
      </c>
      <c r="D96" s="156" t="s">
        <v>127</v>
      </c>
    </row>
    <row r="97" spans="1:4" ht="15" customHeight="1" x14ac:dyDescent="0.25">
      <c r="A97" s="162" t="s">
        <v>287</v>
      </c>
      <c r="B97" s="163" t="s">
        <v>185</v>
      </c>
      <c r="C97" s="164">
        <v>1056</v>
      </c>
      <c r="D97" s="156" t="s">
        <v>186</v>
      </c>
    </row>
    <row r="98" spans="1:4" ht="30" customHeight="1" x14ac:dyDescent="0.25">
      <c r="A98" s="162" t="s">
        <v>288</v>
      </c>
      <c r="B98" s="163" t="s">
        <v>208</v>
      </c>
      <c r="C98" s="164">
        <v>8607</v>
      </c>
      <c r="D98" s="156" t="s">
        <v>186</v>
      </c>
    </row>
    <row r="99" spans="1:4" ht="15" customHeight="1" x14ac:dyDescent="0.25">
      <c r="A99" s="162" t="s">
        <v>289</v>
      </c>
      <c r="B99" s="163" t="s">
        <v>190</v>
      </c>
      <c r="C99" s="164">
        <v>9795</v>
      </c>
      <c r="D99" s="156" t="s">
        <v>127</v>
      </c>
    </row>
    <row r="100" spans="1:4" ht="15" customHeight="1" x14ac:dyDescent="0.25">
      <c r="A100" s="162" t="s">
        <v>290</v>
      </c>
      <c r="B100" s="163" t="s">
        <v>198</v>
      </c>
      <c r="C100" s="164">
        <v>15717</v>
      </c>
      <c r="D100" s="156" t="s">
        <v>127</v>
      </c>
    </row>
    <row r="101" spans="1:4" ht="15" customHeight="1" x14ac:dyDescent="0.25">
      <c r="A101" s="162" t="s">
        <v>291</v>
      </c>
      <c r="B101" s="163" t="s">
        <v>211</v>
      </c>
      <c r="C101" s="164">
        <v>10523</v>
      </c>
      <c r="D101" s="156" t="s">
        <v>186</v>
      </c>
    </row>
    <row r="102" spans="1:4" ht="15" customHeight="1" x14ac:dyDescent="0.25">
      <c r="A102" s="162" t="s">
        <v>292</v>
      </c>
      <c r="B102" s="163" t="s">
        <v>185</v>
      </c>
      <c r="C102" s="164">
        <v>1793</v>
      </c>
      <c r="D102" s="156" t="s">
        <v>127</v>
      </c>
    </row>
    <row r="103" spans="1:4" ht="15" customHeight="1" x14ac:dyDescent="0.25">
      <c r="A103" s="162" t="s">
        <v>293</v>
      </c>
      <c r="B103" s="163" t="s">
        <v>188</v>
      </c>
      <c r="C103" s="164">
        <v>25280</v>
      </c>
      <c r="D103" s="156" t="s">
        <v>186</v>
      </c>
    </row>
    <row r="104" spans="1:4" ht="15" customHeight="1" x14ac:dyDescent="0.25">
      <c r="A104" s="162" t="s">
        <v>294</v>
      </c>
      <c r="B104" s="163" t="s">
        <v>183</v>
      </c>
      <c r="C104" s="164">
        <v>493</v>
      </c>
      <c r="D104" s="156" t="s">
        <v>186</v>
      </c>
    </row>
    <row r="105" spans="1:4" ht="15" customHeight="1" x14ac:dyDescent="0.25">
      <c r="A105" s="162" t="s">
        <v>295</v>
      </c>
      <c r="B105" s="163" t="s">
        <v>183</v>
      </c>
      <c r="C105" s="164">
        <v>4815</v>
      </c>
      <c r="D105" s="156" t="s">
        <v>186</v>
      </c>
    </row>
    <row r="106" spans="1:4" ht="15" customHeight="1" x14ac:dyDescent="0.25">
      <c r="A106" s="162" t="s">
        <v>296</v>
      </c>
      <c r="B106" s="163" t="s">
        <v>190</v>
      </c>
      <c r="C106" s="164">
        <v>7334</v>
      </c>
      <c r="D106" s="156" t="s">
        <v>186</v>
      </c>
    </row>
    <row r="107" spans="1:4" ht="15" customHeight="1" x14ac:dyDescent="0.25">
      <c r="A107" s="162" t="s">
        <v>297</v>
      </c>
      <c r="B107" s="163" t="s">
        <v>194</v>
      </c>
      <c r="C107" s="164">
        <v>14216</v>
      </c>
      <c r="D107" s="156" t="s">
        <v>186</v>
      </c>
    </row>
    <row r="108" spans="1:4" ht="15" customHeight="1" x14ac:dyDescent="0.25">
      <c r="A108" s="162" t="s">
        <v>298</v>
      </c>
      <c r="B108" s="163" t="s">
        <v>202</v>
      </c>
      <c r="C108" s="164">
        <v>1605</v>
      </c>
      <c r="D108" s="156" t="s">
        <v>186</v>
      </c>
    </row>
    <row r="109" spans="1:4" ht="15" customHeight="1" x14ac:dyDescent="0.25">
      <c r="A109" s="162" t="s">
        <v>299</v>
      </c>
      <c r="B109" s="163" t="s">
        <v>194</v>
      </c>
      <c r="C109" s="164">
        <v>6558</v>
      </c>
      <c r="D109" s="156" t="s">
        <v>186</v>
      </c>
    </row>
    <row r="110" spans="1:4" ht="15" customHeight="1" x14ac:dyDescent="0.25">
      <c r="A110" s="162" t="s">
        <v>300</v>
      </c>
      <c r="B110" s="163" t="s">
        <v>188</v>
      </c>
      <c r="C110" s="164">
        <v>6946</v>
      </c>
      <c r="D110" s="156" t="s">
        <v>186</v>
      </c>
    </row>
    <row r="111" spans="1:4" ht="15" customHeight="1" x14ac:dyDescent="0.25">
      <c r="A111" s="162" t="s">
        <v>301</v>
      </c>
      <c r="B111" s="163" t="s">
        <v>190</v>
      </c>
      <c r="C111" s="164">
        <v>58616</v>
      </c>
      <c r="D111" s="156" t="s">
        <v>186</v>
      </c>
    </row>
    <row r="112" spans="1:4" ht="15" customHeight="1" x14ac:dyDescent="0.25">
      <c r="A112" s="162" t="s">
        <v>302</v>
      </c>
      <c r="B112" s="163" t="s">
        <v>208</v>
      </c>
      <c r="C112" s="164">
        <v>3001</v>
      </c>
      <c r="D112" s="156" t="s">
        <v>127</v>
      </c>
    </row>
    <row r="113" spans="1:4" ht="15" customHeight="1" x14ac:dyDescent="0.25">
      <c r="A113" s="162" t="s">
        <v>303</v>
      </c>
      <c r="B113" s="163" t="s">
        <v>183</v>
      </c>
      <c r="C113" s="164">
        <v>1049</v>
      </c>
      <c r="D113" s="156" t="s">
        <v>127</v>
      </c>
    </row>
    <row r="114" spans="1:4" ht="15" customHeight="1" x14ac:dyDescent="0.25">
      <c r="A114" s="162" t="s">
        <v>304</v>
      </c>
      <c r="B114" s="163" t="s">
        <v>185</v>
      </c>
      <c r="C114" s="164">
        <v>9300</v>
      </c>
      <c r="D114" s="156" t="s">
        <v>186</v>
      </c>
    </row>
    <row r="115" spans="1:4" ht="15" customHeight="1" x14ac:dyDescent="0.25">
      <c r="A115" s="162" t="s">
        <v>305</v>
      </c>
      <c r="B115" s="163" t="s">
        <v>198</v>
      </c>
      <c r="C115" s="164">
        <v>129902</v>
      </c>
      <c r="D115" s="156" t="s">
        <v>186</v>
      </c>
    </row>
    <row r="116" spans="1:4" ht="15" customHeight="1" x14ac:dyDescent="0.25">
      <c r="A116" s="162" t="s">
        <v>306</v>
      </c>
      <c r="B116" s="163" t="s">
        <v>183</v>
      </c>
      <c r="C116" s="164">
        <v>1096</v>
      </c>
      <c r="D116" s="156" t="s">
        <v>186</v>
      </c>
    </row>
    <row r="117" spans="1:4" ht="15" customHeight="1" x14ac:dyDescent="0.25">
      <c r="A117" s="162" t="s">
        <v>307</v>
      </c>
      <c r="B117" s="163" t="s">
        <v>185</v>
      </c>
      <c r="C117" s="164">
        <v>27684</v>
      </c>
      <c r="D117" s="156" t="s">
        <v>186</v>
      </c>
    </row>
    <row r="118" spans="1:4" ht="15" customHeight="1" x14ac:dyDescent="0.25">
      <c r="A118" s="162" t="s">
        <v>308</v>
      </c>
      <c r="B118" s="163" t="s">
        <v>208</v>
      </c>
      <c r="C118" s="164">
        <v>15657</v>
      </c>
      <c r="D118" s="156" t="s">
        <v>186</v>
      </c>
    </row>
    <row r="119" spans="1:4" ht="15" customHeight="1" x14ac:dyDescent="0.25">
      <c r="A119" s="162" t="s">
        <v>309</v>
      </c>
      <c r="B119" s="163" t="s">
        <v>208</v>
      </c>
      <c r="C119" s="164">
        <v>16650</v>
      </c>
      <c r="D119" s="156" t="s">
        <v>186</v>
      </c>
    </row>
    <row r="120" spans="1:4" ht="15" customHeight="1" x14ac:dyDescent="0.25">
      <c r="A120" s="162" t="s">
        <v>310</v>
      </c>
      <c r="B120" s="163" t="s">
        <v>183</v>
      </c>
      <c r="C120" s="164">
        <v>15080</v>
      </c>
      <c r="D120" s="156" t="s">
        <v>186</v>
      </c>
    </row>
    <row r="121" spans="1:4" ht="15" customHeight="1" x14ac:dyDescent="0.25">
      <c r="A121" s="162" t="s">
        <v>311</v>
      </c>
      <c r="B121" s="163" t="s">
        <v>198</v>
      </c>
      <c r="C121" s="164">
        <v>8557</v>
      </c>
      <c r="D121" s="156" t="s">
        <v>127</v>
      </c>
    </row>
    <row r="122" spans="1:4" ht="15" customHeight="1" x14ac:dyDescent="0.25">
      <c r="A122" s="162" t="s">
        <v>312</v>
      </c>
      <c r="B122" s="163" t="s">
        <v>208</v>
      </c>
      <c r="C122" s="164">
        <v>1182</v>
      </c>
      <c r="D122" s="156" t="s">
        <v>127</v>
      </c>
    </row>
    <row r="123" spans="1:4" ht="15" customHeight="1" x14ac:dyDescent="0.25">
      <c r="A123" s="162" t="s">
        <v>313</v>
      </c>
      <c r="B123" s="163" t="s">
        <v>194</v>
      </c>
      <c r="C123" s="164">
        <v>1926</v>
      </c>
      <c r="D123" s="156" t="s">
        <v>186</v>
      </c>
    </row>
    <row r="124" spans="1:4" ht="15" customHeight="1" x14ac:dyDescent="0.25">
      <c r="A124" s="162" t="s">
        <v>314</v>
      </c>
      <c r="B124" s="163" t="s">
        <v>185</v>
      </c>
      <c r="C124" s="164">
        <v>7104</v>
      </c>
      <c r="D124" s="156" t="s">
        <v>186</v>
      </c>
    </row>
    <row r="125" spans="1:4" ht="15" customHeight="1" x14ac:dyDescent="0.25">
      <c r="A125" s="162" t="s">
        <v>315</v>
      </c>
      <c r="B125" s="163" t="s">
        <v>185</v>
      </c>
      <c r="C125" s="164">
        <v>5543</v>
      </c>
      <c r="D125" s="156" t="s">
        <v>186</v>
      </c>
    </row>
    <row r="126" spans="1:4" ht="15" customHeight="1" x14ac:dyDescent="0.25">
      <c r="A126" s="162" t="s">
        <v>316</v>
      </c>
      <c r="B126" s="163" t="s">
        <v>202</v>
      </c>
      <c r="C126" s="164">
        <v>118078</v>
      </c>
      <c r="D126" s="156" t="s">
        <v>186</v>
      </c>
    </row>
    <row r="127" spans="1:4" ht="15" customHeight="1" x14ac:dyDescent="0.25">
      <c r="A127" s="162" t="s">
        <v>317</v>
      </c>
      <c r="B127" s="163" t="s">
        <v>202</v>
      </c>
      <c r="C127" s="164">
        <v>13157</v>
      </c>
      <c r="D127" s="156" t="s">
        <v>186</v>
      </c>
    </row>
    <row r="128" spans="1:4" ht="15" customHeight="1" x14ac:dyDescent="0.25">
      <c r="A128" s="162" t="s">
        <v>318</v>
      </c>
      <c r="B128" s="163" t="s">
        <v>208</v>
      </c>
      <c r="C128" s="164">
        <v>34536</v>
      </c>
      <c r="D128" s="156" t="s">
        <v>186</v>
      </c>
    </row>
    <row r="129" spans="1:4" ht="15" customHeight="1" x14ac:dyDescent="0.25">
      <c r="A129" s="162" t="s">
        <v>319</v>
      </c>
      <c r="B129" s="163" t="s">
        <v>185</v>
      </c>
      <c r="C129" s="164">
        <v>6084</v>
      </c>
      <c r="D129" s="156" t="s">
        <v>186</v>
      </c>
    </row>
    <row r="130" spans="1:4" ht="15" customHeight="1" x14ac:dyDescent="0.25">
      <c r="A130" s="162" t="s">
        <v>320</v>
      </c>
      <c r="B130" s="163" t="s">
        <v>208</v>
      </c>
      <c r="C130" s="164">
        <v>1707</v>
      </c>
      <c r="D130" s="156" t="s">
        <v>127</v>
      </c>
    </row>
    <row r="131" spans="1:4" ht="15" customHeight="1" x14ac:dyDescent="0.25">
      <c r="A131" s="162" t="s">
        <v>321</v>
      </c>
      <c r="B131" s="163" t="s">
        <v>190</v>
      </c>
      <c r="C131" s="164">
        <v>8262</v>
      </c>
      <c r="D131" s="156" t="s">
        <v>186</v>
      </c>
    </row>
    <row r="132" spans="1:4" ht="15" customHeight="1" x14ac:dyDescent="0.25">
      <c r="A132" s="162" t="s">
        <v>322</v>
      </c>
      <c r="B132" s="163" t="s">
        <v>194</v>
      </c>
      <c r="C132" s="164">
        <v>4942</v>
      </c>
      <c r="D132" s="156" t="s">
        <v>186</v>
      </c>
    </row>
    <row r="133" spans="1:4" ht="15" customHeight="1" x14ac:dyDescent="0.25">
      <c r="A133" s="162" t="s">
        <v>323</v>
      </c>
      <c r="B133" s="163" t="s">
        <v>202</v>
      </c>
      <c r="C133" s="164">
        <v>2564</v>
      </c>
      <c r="D133" s="156" t="s">
        <v>186</v>
      </c>
    </row>
    <row r="134" spans="1:4" ht="15" customHeight="1" x14ac:dyDescent="0.25">
      <c r="A134" s="162" t="s">
        <v>324</v>
      </c>
      <c r="B134" s="163" t="s">
        <v>194</v>
      </c>
      <c r="C134" s="164">
        <v>5763</v>
      </c>
      <c r="D134" s="156" t="s">
        <v>186</v>
      </c>
    </row>
    <row r="135" spans="1:4" ht="15" customHeight="1" x14ac:dyDescent="0.25">
      <c r="A135" s="162" t="s">
        <v>325</v>
      </c>
      <c r="B135" s="163" t="s">
        <v>202</v>
      </c>
      <c r="C135" s="164">
        <v>10933</v>
      </c>
      <c r="D135" s="156" t="s">
        <v>186</v>
      </c>
    </row>
    <row r="136" spans="1:4" ht="15" customHeight="1" x14ac:dyDescent="0.25">
      <c r="A136" s="162" t="s">
        <v>326</v>
      </c>
      <c r="B136" s="163" t="s">
        <v>188</v>
      </c>
      <c r="C136" s="164">
        <v>5815</v>
      </c>
      <c r="D136" s="156" t="s">
        <v>186</v>
      </c>
    </row>
    <row r="137" spans="1:4" ht="15" customHeight="1" x14ac:dyDescent="0.25">
      <c r="A137" s="162" t="s">
        <v>327</v>
      </c>
      <c r="B137" s="163" t="s">
        <v>202</v>
      </c>
      <c r="C137" s="164">
        <v>9429</v>
      </c>
      <c r="D137" s="156" t="s">
        <v>186</v>
      </c>
    </row>
    <row r="138" spans="1:4" ht="15" customHeight="1" x14ac:dyDescent="0.25">
      <c r="A138" s="162" t="s">
        <v>328</v>
      </c>
      <c r="B138" s="163" t="s">
        <v>183</v>
      </c>
      <c r="C138" s="164">
        <v>2213</v>
      </c>
      <c r="D138" s="156" t="s">
        <v>186</v>
      </c>
    </row>
    <row r="139" spans="1:4" ht="15" customHeight="1" x14ac:dyDescent="0.25">
      <c r="A139" s="162" t="s">
        <v>329</v>
      </c>
      <c r="B139" s="163" t="s">
        <v>211</v>
      </c>
      <c r="C139" s="164">
        <v>1164</v>
      </c>
      <c r="D139" s="156" t="s">
        <v>186</v>
      </c>
    </row>
    <row r="140" spans="1:4" ht="15" customHeight="1" x14ac:dyDescent="0.25">
      <c r="A140" s="162" t="s">
        <v>330</v>
      </c>
      <c r="B140" s="163" t="s">
        <v>198</v>
      </c>
      <c r="C140" s="164">
        <v>3360</v>
      </c>
      <c r="D140" s="156" t="s">
        <v>127</v>
      </c>
    </row>
    <row r="141" spans="1:4" ht="15" customHeight="1" x14ac:dyDescent="0.25">
      <c r="A141" s="162" t="s">
        <v>331</v>
      </c>
      <c r="B141" s="163" t="s">
        <v>183</v>
      </c>
      <c r="C141" s="164">
        <v>5703</v>
      </c>
      <c r="D141" s="156" t="s">
        <v>186</v>
      </c>
    </row>
    <row r="142" spans="1:4" ht="15" customHeight="1" x14ac:dyDescent="0.25">
      <c r="A142" s="162" t="s">
        <v>332</v>
      </c>
      <c r="B142" s="163" t="s">
        <v>183</v>
      </c>
      <c r="C142" s="164">
        <v>4519</v>
      </c>
      <c r="D142" s="156" t="s">
        <v>127</v>
      </c>
    </row>
    <row r="143" spans="1:4" ht="30" customHeight="1" x14ac:dyDescent="0.25">
      <c r="A143" s="162" t="s">
        <v>333</v>
      </c>
      <c r="B143" s="163" t="s">
        <v>194</v>
      </c>
      <c r="C143" s="164">
        <v>13200</v>
      </c>
      <c r="D143" s="156" t="s">
        <v>186</v>
      </c>
    </row>
    <row r="144" spans="1:4" ht="15" customHeight="1" x14ac:dyDescent="0.25">
      <c r="A144" s="162" t="s">
        <v>334</v>
      </c>
      <c r="B144" s="163" t="s">
        <v>194</v>
      </c>
      <c r="C144" s="164">
        <v>3961</v>
      </c>
      <c r="D144" s="156" t="s">
        <v>186</v>
      </c>
    </row>
    <row r="145" spans="1:4" ht="15" customHeight="1" x14ac:dyDescent="0.25">
      <c r="A145" s="162" t="s">
        <v>335</v>
      </c>
      <c r="B145" s="163" t="s">
        <v>183</v>
      </c>
      <c r="C145" s="164">
        <v>2212</v>
      </c>
      <c r="D145" s="156" t="s">
        <v>127</v>
      </c>
    </row>
    <row r="146" spans="1:4" ht="15" customHeight="1" x14ac:dyDescent="0.25">
      <c r="A146" s="162" t="s">
        <v>336</v>
      </c>
      <c r="B146" s="163" t="s">
        <v>188</v>
      </c>
      <c r="C146" s="164">
        <v>6391</v>
      </c>
      <c r="D146" s="156" t="s">
        <v>186</v>
      </c>
    </row>
    <row r="147" spans="1:4" ht="15" customHeight="1" x14ac:dyDescent="0.25">
      <c r="A147" s="162" t="s">
        <v>337</v>
      </c>
      <c r="B147" s="163" t="s">
        <v>188</v>
      </c>
      <c r="C147" s="164">
        <v>14646</v>
      </c>
      <c r="D147" s="156" t="s">
        <v>186</v>
      </c>
    </row>
    <row r="148" spans="1:4" ht="15" customHeight="1" x14ac:dyDescent="0.25">
      <c r="A148" s="162" t="s">
        <v>338</v>
      </c>
      <c r="B148" s="163" t="s">
        <v>208</v>
      </c>
      <c r="C148" s="164">
        <v>4356</v>
      </c>
      <c r="D148" s="156" t="s">
        <v>186</v>
      </c>
    </row>
    <row r="149" spans="1:4" ht="15" customHeight="1" x14ac:dyDescent="0.25">
      <c r="A149" s="162" t="s">
        <v>339</v>
      </c>
      <c r="B149" s="163" t="s">
        <v>194</v>
      </c>
      <c r="C149" s="164">
        <v>69730</v>
      </c>
      <c r="D149" s="156" t="s">
        <v>186</v>
      </c>
    </row>
    <row r="150" spans="1:4" ht="15" customHeight="1" x14ac:dyDescent="0.25">
      <c r="A150" s="162" t="s">
        <v>340</v>
      </c>
      <c r="B150" s="163" t="s">
        <v>198</v>
      </c>
      <c r="C150" s="164">
        <v>2603</v>
      </c>
      <c r="D150" s="156" t="s">
        <v>127</v>
      </c>
    </row>
    <row r="151" spans="1:4" ht="15" customHeight="1" x14ac:dyDescent="0.25">
      <c r="A151" s="162" t="s">
        <v>341</v>
      </c>
      <c r="B151" s="163" t="s">
        <v>198</v>
      </c>
      <c r="C151" s="164">
        <v>4675</v>
      </c>
      <c r="D151" s="156" t="s">
        <v>127</v>
      </c>
    </row>
    <row r="152" spans="1:4" ht="15" customHeight="1" x14ac:dyDescent="0.25">
      <c r="A152" s="162" t="s">
        <v>342</v>
      </c>
      <c r="B152" s="163" t="s">
        <v>208</v>
      </c>
      <c r="C152" s="164">
        <v>2685</v>
      </c>
      <c r="D152" s="156" t="s">
        <v>127</v>
      </c>
    </row>
    <row r="153" spans="1:4" ht="15" customHeight="1" x14ac:dyDescent="0.25">
      <c r="A153" s="162" t="s">
        <v>343</v>
      </c>
      <c r="B153" s="163" t="s">
        <v>185</v>
      </c>
      <c r="C153" s="164">
        <v>11045</v>
      </c>
      <c r="D153" s="156" t="s">
        <v>127</v>
      </c>
    </row>
    <row r="154" spans="1:4" ht="15" customHeight="1" x14ac:dyDescent="0.25">
      <c r="A154" s="162" t="s">
        <v>344</v>
      </c>
      <c r="B154" s="163" t="s">
        <v>185</v>
      </c>
      <c r="C154" s="164">
        <v>5144</v>
      </c>
      <c r="D154" s="156" t="s">
        <v>186</v>
      </c>
    </row>
    <row r="155" spans="1:4" ht="15" customHeight="1" x14ac:dyDescent="0.25">
      <c r="A155" s="162" t="s">
        <v>345</v>
      </c>
      <c r="B155" s="163" t="s">
        <v>194</v>
      </c>
      <c r="C155" s="164">
        <v>2309</v>
      </c>
      <c r="D155" s="156" t="s">
        <v>186</v>
      </c>
    </row>
    <row r="156" spans="1:4" ht="15" customHeight="1" x14ac:dyDescent="0.25">
      <c r="A156" s="162" t="s">
        <v>346</v>
      </c>
      <c r="B156" s="163" t="s">
        <v>194</v>
      </c>
      <c r="C156" s="164">
        <v>4595</v>
      </c>
      <c r="D156" s="156" t="s">
        <v>186</v>
      </c>
    </row>
    <row r="157" spans="1:4" ht="15" customHeight="1" x14ac:dyDescent="0.25">
      <c r="A157" s="162" t="s">
        <v>347</v>
      </c>
      <c r="B157" s="163" t="s">
        <v>202</v>
      </c>
      <c r="C157" s="164">
        <v>7196</v>
      </c>
      <c r="D157" s="156" t="s">
        <v>186</v>
      </c>
    </row>
    <row r="158" spans="1:4" ht="30" customHeight="1" x14ac:dyDescent="0.25">
      <c r="A158" s="162" t="s">
        <v>348</v>
      </c>
      <c r="B158" s="163" t="s">
        <v>183</v>
      </c>
      <c r="C158" s="164">
        <v>3949</v>
      </c>
      <c r="D158" s="156" t="s">
        <v>186</v>
      </c>
    </row>
    <row r="159" spans="1:4" ht="15" customHeight="1" x14ac:dyDescent="0.25">
      <c r="A159" s="162" t="s">
        <v>349</v>
      </c>
      <c r="B159" s="163" t="s">
        <v>190</v>
      </c>
      <c r="C159" s="164">
        <v>32402</v>
      </c>
      <c r="D159" s="156" t="s">
        <v>186</v>
      </c>
    </row>
    <row r="160" spans="1:4" ht="15" customHeight="1" x14ac:dyDescent="0.25">
      <c r="A160" s="162" t="s">
        <v>350</v>
      </c>
      <c r="B160" s="163" t="s">
        <v>188</v>
      </c>
      <c r="C160" s="164">
        <v>8599</v>
      </c>
      <c r="D160" s="156" t="s">
        <v>186</v>
      </c>
    </row>
    <row r="161" spans="1:4" ht="15" customHeight="1" x14ac:dyDescent="0.25">
      <c r="A161" s="162" t="s">
        <v>351</v>
      </c>
      <c r="B161" s="163" t="s">
        <v>211</v>
      </c>
      <c r="C161" s="164">
        <v>786</v>
      </c>
      <c r="D161" s="156" t="s">
        <v>186</v>
      </c>
    </row>
    <row r="162" spans="1:4" ht="15" customHeight="1" x14ac:dyDescent="0.25">
      <c r="A162" s="162" t="s">
        <v>352</v>
      </c>
      <c r="B162" s="163" t="s">
        <v>194</v>
      </c>
      <c r="C162" s="164">
        <v>9447</v>
      </c>
      <c r="D162" s="156" t="s">
        <v>186</v>
      </c>
    </row>
    <row r="163" spans="1:4" ht="15" customHeight="1" x14ac:dyDescent="0.25">
      <c r="A163" s="162" t="s">
        <v>353</v>
      </c>
      <c r="B163" s="163" t="s">
        <v>208</v>
      </c>
      <c r="C163" s="164">
        <v>17411</v>
      </c>
      <c r="D163" s="156" t="s">
        <v>186</v>
      </c>
    </row>
    <row r="164" spans="1:4" ht="15" customHeight="1" x14ac:dyDescent="0.25">
      <c r="A164" s="162" t="s">
        <v>354</v>
      </c>
      <c r="B164" s="163" t="s">
        <v>208</v>
      </c>
      <c r="C164" s="164">
        <v>5311</v>
      </c>
      <c r="D164" s="156" t="s">
        <v>186</v>
      </c>
    </row>
    <row r="165" spans="1:4" ht="15" customHeight="1" x14ac:dyDescent="0.25">
      <c r="A165" s="162" t="s">
        <v>355</v>
      </c>
      <c r="B165" s="163" t="s">
        <v>194</v>
      </c>
      <c r="C165" s="164">
        <v>6964</v>
      </c>
      <c r="D165" s="156" t="s">
        <v>186</v>
      </c>
    </row>
    <row r="166" spans="1:4" ht="15" customHeight="1" x14ac:dyDescent="0.25">
      <c r="A166" s="162" t="s">
        <v>356</v>
      </c>
      <c r="B166" s="163" t="s">
        <v>198</v>
      </c>
      <c r="C166" s="164">
        <v>2248</v>
      </c>
      <c r="D166" s="156" t="s">
        <v>186</v>
      </c>
    </row>
    <row r="167" spans="1:4" ht="15" customHeight="1" x14ac:dyDescent="0.25">
      <c r="A167" s="162" t="s">
        <v>357</v>
      </c>
      <c r="B167" s="163" t="s">
        <v>190</v>
      </c>
      <c r="C167" s="164">
        <v>10906</v>
      </c>
      <c r="D167" s="156" t="s">
        <v>186</v>
      </c>
    </row>
    <row r="168" spans="1:4" ht="15" customHeight="1" x14ac:dyDescent="0.25">
      <c r="A168" s="162" t="s">
        <v>358</v>
      </c>
      <c r="B168" s="163" t="s">
        <v>185</v>
      </c>
      <c r="C168" s="164">
        <v>10793</v>
      </c>
      <c r="D168" s="156" t="s">
        <v>186</v>
      </c>
    </row>
    <row r="169" spans="1:4" ht="15" customHeight="1" x14ac:dyDescent="0.25">
      <c r="A169" s="162" t="s">
        <v>359</v>
      </c>
      <c r="B169" s="163" t="s">
        <v>194</v>
      </c>
      <c r="C169" s="164">
        <v>16908</v>
      </c>
      <c r="D169" s="156" t="s">
        <v>186</v>
      </c>
    </row>
    <row r="170" spans="1:4" ht="15" customHeight="1" x14ac:dyDescent="0.25">
      <c r="A170" s="162" t="s">
        <v>360</v>
      </c>
      <c r="B170" s="163" t="s">
        <v>208</v>
      </c>
      <c r="C170" s="164">
        <v>6543</v>
      </c>
      <c r="D170" s="156" t="s">
        <v>186</v>
      </c>
    </row>
    <row r="171" spans="1:4" ht="15" customHeight="1" x14ac:dyDescent="0.25">
      <c r="A171" s="162" t="s">
        <v>361</v>
      </c>
      <c r="B171" s="163" t="s">
        <v>202</v>
      </c>
      <c r="C171" s="164">
        <v>10025</v>
      </c>
      <c r="D171" s="156" t="s">
        <v>186</v>
      </c>
    </row>
    <row r="172" spans="1:4" ht="15" customHeight="1" x14ac:dyDescent="0.25">
      <c r="A172" s="162" t="s">
        <v>362</v>
      </c>
      <c r="B172" s="163" t="s">
        <v>202</v>
      </c>
      <c r="C172" s="164">
        <v>6823</v>
      </c>
      <c r="D172" s="156" t="s">
        <v>186</v>
      </c>
    </row>
    <row r="173" spans="1:4" ht="15" customHeight="1" x14ac:dyDescent="0.25">
      <c r="A173" s="162" t="s">
        <v>363</v>
      </c>
      <c r="B173" s="163" t="s">
        <v>198</v>
      </c>
      <c r="C173" s="164">
        <v>6295</v>
      </c>
      <c r="D173" s="156" t="s">
        <v>127</v>
      </c>
    </row>
    <row r="174" spans="1:4" ht="15" customHeight="1" x14ac:dyDescent="0.25">
      <c r="A174" s="162" t="s">
        <v>364</v>
      </c>
      <c r="B174" s="163" t="s">
        <v>194</v>
      </c>
      <c r="C174" s="164">
        <v>8986</v>
      </c>
      <c r="D174" s="156" t="s">
        <v>186</v>
      </c>
    </row>
    <row r="175" spans="1:4" ht="15" customHeight="1" x14ac:dyDescent="0.25">
      <c r="A175" s="162" t="s">
        <v>365</v>
      </c>
      <c r="B175" s="163" t="s">
        <v>208</v>
      </c>
      <c r="C175" s="164">
        <v>24877</v>
      </c>
      <c r="D175" s="156" t="s">
        <v>186</v>
      </c>
    </row>
    <row r="176" spans="1:4" ht="15" customHeight="1" x14ac:dyDescent="0.25">
      <c r="A176" s="162" t="s">
        <v>366</v>
      </c>
      <c r="B176" s="163" t="s">
        <v>211</v>
      </c>
      <c r="C176" s="164">
        <v>14194</v>
      </c>
      <c r="D176" s="156" t="s">
        <v>186</v>
      </c>
    </row>
    <row r="177" spans="1:4" ht="15" customHeight="1" x14ac:dyDescent="0.25">
      <c r="A177" s="162" t="s">
        <v>367</v>
      </c>
      <c r="B177" s="163" t="s">
        <v>208</v>
      </c>
      <c r="C177" s="164">
        <v>183832</v>
      </c>
      <c r="D177" s="156" t="s">
        <v>186</v>
      </c>
    </row>
    <row r="178" spans="1:4" ht="15" customHeight="1" x14ac:dyDescent="0.25">
      <c r="A178" s="162" t="s">
        <v>368</v>
      </c>
      <c r="B178" s="163" t="s">
        <v>202</v>
      </c>
      <c r="C178" s="164">
        <v>4302</v>
      </c>
      <c r="D178" s="156" t="s">
        <v>186</v>
      </c>
    </row>
    <row r="179" spans="1:4" ht="15" customHeight="1" x14ac:dyDescent="0.25">
      <c r="A179" s="162" t="s">
        <v>369</v>
      </c>
      <c r="B179" s="163" t="s">
        <v>194</v>
      </c>
      <c r="C179" s="164">
        <v>15937</v>
      </c>
      <c r="D179" s="156" t="s">
        <v>127</v>
      </c>
    </row>
    <row r="180" spans="1:4" ht="15" customHeight="1" x14ac:dyDescent="0.25">
      <c r="A180" s="162" t="s">
        <v>370</v>
      </c>
      <c r="B180" s="163" t="s">
        <v>185</v>
      </c>
      <c r="C180" s="164">
        <v>832</v>
      </c>
      <c r="D180" s="156" t="s">
        <v>127</v>
      </c>
    </row>
    <row r="181" spans="1:4" ht="15" customHeight="1" x14ac:dyDescent="0.25">
      <c r="A181" s="162" t="s">
        <v>371</v>
      </c>
      <c r="B181" s="163" t="s">
        <v>211</v>
      </c>
      <c r="C181" s="164">
        <v>1366</v>
      </c>
      <c r="D181" s="156" t="s">
        <v>127</v>
      </c>
    </row>
    <row r="182" spans="1:4" ht="15" customHeight="1" x14ac:dyDescent="0.25">
      <c r="A182" s="162" t="s">
        <v>372</v>
      </c>
      <c r="B182" s="163" t="s">
        <v>194</v>
      </c>
      <c r="C182" s="164">
        <v>3950</v>
      </c>
      <c r="D182" s="156" t="s">
        <v>186</v>
      </c>
    </row>
    <row r="183" spans="1:4" ht="15" customHeight="1" x14ac:dyDescent="0.25">
      <c r="A183" s="162" t="s">
        <v>373</v>
      </c>
      <c r="B183" s="163" t="s">
        <v>194</v>
      </c>
      <c r="C183" s="164">
        <v>10872</v>
      </c>
      <c r="D183" s="156" t="s">
        <v>186</v>
      </c>
    </row>
    <row r="184" spans="1:4" ht="15" customHeight="1" x14ac:dyDescent="0.25">
      <c r="A184" s="162" t="s">
        <v>374</v>
      </c>
      <c r="B184" s="163" t="s">
        <v>188</v>
      </c>
      <c r="C184" s="164">
        <v>10494</v>
      </c>
      <c r="D184" s="156" t="s">
        <v>186</v>
      </c>
    </row>
    <row r="185" spans="1:4" ht="15" customHeight="1" x14ac:dyDescent="0.25">
      <c r="A185" s="162" t="s">
        <v>375</v>
      </c>
      <c r="B185" s="163" t="s">
        <v>185</v>
      </c>
      <c r="C185" s="164">
        <v>11475</v>
      </c>
      <c r="D185" s="156" t="s">
        <v>186</v>
      </c>
    </row>
    <row r="186" spans="1:4" ht="15" customHeight="1" x14ac:dyDescent="0.25">
      <c r="A186" s="162" t="s">
        <v>376</v>
      </c>
      <c r="B186" s="163" t="s">
        <v>211</v>
      </c>
      <c r="C186" s="164">
        <v>1036</v>
      </c>
      <c r="D186" s="156" t="s">
        <v>186</v>
      </c>
    </row>
    <row r="187" spans="1:4" ht="15" customHeight="1" x14ac:dyDescent="0.25">
      <c r="A187" s="162" t="s">
        <v>377</v>
      </c>
      <c r="B187" s="163" t="s">
        <v>208</v>
      </c>
      <c r="C187" s="164">
        <v>951</v>
      </c>
      <c r="D187" s="156" t="s">
        <v>186</v>
      </c>
    </row>
    <row r="188" spans="1:4" ht="15" customHeight="1" x14ac:dyDescent="0.25">
      <c r="A188" s="162" t="s">
        <v>378</v>
      </c>
      <c r="B188" s="163" t="s">
        <v>211</v>
      </c>
      <c r="C188" s="164">
        <v>2316</v>
      </c>
      <c r="D188" s="156" t="s">
        <v>186</v>
      </c>
    </row>
    <row r="189" spans="1:4" ht="15" customHeight="1" x14ac:dyDescent="0.25">
      <c r="A189" s="162" t="s">
        <v>379</v>
      </c>
      <c r="B189" s="163" t="s">
        <v>208</v>
      </c>
      <c r="C189" s="164">
        <v>2118</v>
      </c>
      <c r="D189" s="156" t="s">
        <v>127</v>
      </c>
    </row>
    <row r="190" spans="1:4" ht="15" customHeight="1" x14ac:dyDescent="0.25">
      <c r="A190" s="162" t="s">
        <v>380</v>
      </c>
      <c r="B190" s="163" t="s">
        <v>211</v>
      </c>
      <c r="C190" s="164">
        <v>1025</v>
      </c>
      <c r="D190" s="156" t="s">
        <v>127</v>
      </c>
    </row>
    <row r="191" spans="1:4" ht="15" customHeight="1" x14ac:dyDescent="0.25">
      <c r="A191" s="162" t="s">
        <v>381</v>
      </c>
      <c r="B191" s="163" t="s">
        <v>194</v>
      </c>
      <c r="C191" s="164">
        <v>6199</v>
      </c>
      <c r="D191" s="156" t="s">
        <v>186</v>
      </c>
    </row>
    <row r="192" spans="1:4" ht="30" customHeight="1" x14ac:dyDescent="0.25">
      <c r="A192" s="162" t="s">
        <v>382</v>
      </c>
      <c r="B192" s="163" t="s">
        <v>211</v>
      </c>
      <c r="C192" s="164">
        <v>7085</v>
      </c>
      <c r="D192" s="156" t="s">
        <v>186</v>
      </c>
    </row>
    <row r="193" spans="1:4" ht="15" customHeight="1" x14ac:dyDescent="0.25">
      <c r="A193" s="162" t="s">
        <v>383</v>
      </c>
      <c r="B193" s="163" t="s">
        <v>208</v>
      </c>
      <c r="C193" s="164">
        <v>3402</v>
      </c>
      <c r="D193" s="156" t="s">
        <v>186</v>
      </c>
    </row>
    <row r="194" spans="1:4" ht="15" customHeight="1" x14ac:dyDescent="0.25">
      <c r="A194" s="162" t="s">
        <v>384</v>
      </c>
      <c r="B194" s="163" t="s">
        <v>202</v>
      </c>
      <c r="C194" s="164">
        <v>1705</v>
      </c>
      <c r="D194" s="156" t="s">
        <v>186</v>
      </c>
    </row>
    <row r="195" spans="1:4" ht="15" customHeight="1" x14ac:dyDescent="0.25">
      <c r="A195" s="162" t="s">
        <v>385</v>
      </c>
      <c r="B195" s="163" t="s">
        <v>183</v>
      </c>
      <c r="C195" s="164">
        <v>5203</v>
      </c>
      <c r="D195" s="156" t="s">
        <v>127</v>
      </c>
    </row>
    <row r="196" spans="1:4" ht="15" customHeight="1" x14ac:dyDescent="0.25">
      <c r="A196" s="162" t="s">
        <v>386</v>
      </c>
      <c r="B196" s="163" t="s">
        <v>194</v>
      </c>
      <c r="C196" s="164">
        <v>6458</v>
      </c>
      <c r="D196" s="156" t="s">
        <v>186</v>
      </c>
    </row>
    <row r="197" spans="1:4" ht="15" customHeight="1" x14ac:dyDescent="0.25">
      <c r="A197" s="162" t="s">
        <v>387</v>
      </c>
      <c r="B197" s="163" t="s">
        <v>211</v>
      </c>
      <c r="C197" s="164">
        <v>7297</v>
      </c>
      <c r="D197" s="156" t="s">
        <v>186</v>
      </c>
    </row>
    <row r="198" spans="1:4" ht="15" customHeight="1" x14ac:dyDescent="0.25">
      <c r="A198" s="162" t="s">
        <v>388</v>
      </c>
      <c r="B198" s="163" t="s">
        <v>194</v>
      </c>
      <c r="C198" s="164">
        <v>4651</v>
      </c>
      <c r="D198" s="156" t="s">
        <v>186</v>
      </c>
    </row>
    <row r="199" spans="1:4" ht="15" customHeight="1" x14ac:dyDescent="0.25">
      <c r="A199" s="162" t="s">
        <v>389</v>
      </c>
      <c r="B199" s="163" t="s">
        <v>183</v>
      </c>
      <c r="C199" s="164">
        <v>849</v>
      </c>
      <c r="D199" s="156" t="s">
        <v>186</v>
      </c>
    </row>
    <row r="200" spans="1:4" ht="15" customHeight="1" x14ac:dyDescent="0.25">
      <c r="A200" s="162" t="s">
        <v>390</v>
      </c>
      <c r="B200" s="163" t="s">
        <v>185</v>
      </c>
      <c r="C200" s="164">
        <v>3474</v>
      </c>
      <c r="D200" s="156" t="s">
        <v>186</v>
      </c>
    </row>
    <row r="201" spans="1:4" ht="15" customHeight="1" x14ac:dyDescent="0.25">
      <c r="A201" s="162" t="s">
        <v>391</v>
      </c>
      <c r="B201" s="163" t="s">
        <v>185</v>
      </c>
      <c r="C201" s="164">
        <v>13398</v>
      </c>
      <c r="D201" s="156" t="s">
        <v>186</v>
      </c>
    </row>
    <row r="202" spans="1:4" ht="15" customHeight="1" x14ac:dyDescent="0.25">
      <c r="A202" s="162" t="s">
        <v>392</v>
      </c>
      <c r="B202" s="163" t="s">
        <v>208</v>
      </c>
      <c r="C202" s="164">
        <v>16365</v>
      </c>
      <c r="D202" s="156" t="s">
        <v>186</v>
      </c>
    </row>
    <row r="203" spans="1:4" ht="15" customHeight="1" x14ac:dyDescent="0.25">
      <c r="A203" s="162" t="s">
        <v>393</v>
      </c>
      <c r="B203" s="163" t="s">
        <v>211</v>
      </c>
      <c r="C203" s="164">
        <v>7034</v>
      </c>
      <c r="D203" s="156" t="s">
        <v>186</v>
      </c>
    </row>
    <row r="204" spans="1:4" ht="15" customHeight="1" x14ac:dyDescent="0.25">
      <c r="A204" s="162" t="s">
        <v>394</v>
      </c>
      <c r="B204" s="163" t="s">
        <v>188</v>
      </c>
      <c r="C204" s="164">
        <v>13404</v>
      </c>
      <c r="D204" s="156" t="s">
        <v>186</v>
      </c>
    </row>
    <row r="205" spans="1:4" ht="15" customHeight="1" x14ac:dyDescent="0.25">
      <c r="A205" s="162" t="s">
        <v>395</v>
      </c>
      <c r="B205" s="163" t="s">
        <v>208</v>
      </c>
      <c r="C205" s="164">
        <v>10507</v>
      </c>
      <c r="D205" s="156" t="s">
        <v>186</v>
      </c>
    </row>
    <row r="206" spans="1:4" ht="15" customHeight="1" x14ac:dyDescent="0.25">
      <c r="A206" s="162" t="s">
        <v>396</v>
      </c>
      <c r="B206" s="163" t="s">
        <v>198</v>
      </c>
      <c r="C206" s="164">
        <v>5599</v>
      </c>
      <c r="D206" s="156" t="s">
        <v>127</v>
      </c>
    </row>
    <row r="207" spans="1:4" ht="15" customHeight="1" x14ac:dyDescent="0.25">
      <c r="A207" s="162" t="s">
        <v>397</v>
      </c>
      <c r="B207" s="163" t="s">
        <v>183</v>
      </c>
      <c r="C207" s="164">
        <v>388</v>
      </c>
      <c r="D207" s="156" t="s">
        <v>186</v>
      </c>
    </row>
    <row r="208" spans="1:4" ht="15" customHeight="1" x14ac:dyDescent="0.25">
      <c r="A208" s="162" t="s">
        <v>398</v>
      </c>
      <c r="B208" s="163" t="s">
        <v>194</v>
      </c>
      <c r="C208" s="164">
        <v>14434</v>
      </c>
      <c r="D208" s="156" t="s">
        <v>186</v>
      </c>
    </row>
    <row r="209" spans="1:4" ht="15" customHeight="1" x14ac:dyDescent="0.25">
      <c r="A209" s="162" t="s">
        <v>399</v>
      </c>
      <c r="B209" s="163" t="s">
        <v>208</v>
      </c>
      <c r="C209" s="164">
        <v>2025</v>
      </c>
      <c r="D209" s="156" t="s">
        <v>127</v>
      </c>
    </row>
    <row r="210" spans="1:4" ht="15" customHeight="1" x14ac:dyDescent="0.25">
      <c r="A210" s="162" t="s">
        <v>400</v>
      </c>
      <c r="B210" s="163" t="s">
        <v>185</v>
      </c>
      <c r="C210" s="164">
        <v>1006</v>
      </c>
      <c r="D210" s="156" t="s">
        <v>127</v>
      </c>
    </row>
    <row r="211" spans="1:4" ht="15" customHeight="1" x14ac:dyDescent="0.25">
      <c r="A211" s="162" t="s">
        <v>401</v>
      </c>
      <c r="B211" s="163" t="s">
        <v>185</v>
      </c>
      <c r="C211" s="164">
        <v>202729</v>
      </c>
      <c r="D211" s="156" t="s">
        <v>186</v>
      </c>
    </row>
    <row r="212" spans="1:4" ht="15" customHeight="1" x14ac:dyDescent="0.25">
      <c r="A212" s="162" t="s">
        <v>402</v>
      </c>
      <c r="B212" s="163" t="s">
        <v>208</v>
      </c>
      <c r="C212" s="164">
        <v>18473</v>
      </c>
      <c r="D212" s="156" t="s">
        <v>127</v>
      </c>
    </row>
    <row r="213" spans="1:4" ht="15" customHeight="1" x14ac:dyDescent="0.25">
      <c r="A213" s="162" t="s">
        <v>403</v>
      </c>
      <c r="B213" s="163" t="s">
        <v>185</v>
      </c>
      <c r="C213" s="164">
        <v>964</v>
      </c>
      <c r="D213" s="156" t="s">
        <v>127</v>
      </c>
    </row>
    <row r="214" spans="1:4" ht="15" customHeight="1" x14ac:dyDescent="0.25">
      <c r="A214" s="162" t="s">
        <v>404</v>
      </c>
      <c r="B214" s="163" t="s">
        <v>211</v>
      </c>
      <c r="C214" s="164">
        <v>2698</v>
      </c>
      <c r="D214" s="156" t="s">
        <v>186</v>
      </c>
    </row>
    <row r="215" spans="1:4" ht="15" customHeight="1" x14ac:dyDescent="0.25">
      <c r="A215" s="162" t="s">
        <v>405</v>
      </c>
      <c r="B215" s="163" t="s">
        <v>183</v>
      </c>
      <c r="C215" s="164">
        <v>104573</v>
      </c>
      <c r="D215" s="156" t="s">
        <v>186</v>
      </c>
    </row>
    <row r="216" spans="1:4" ht="15" customHeight="1" x14ac:dyDescent="0.25">
      <c r="A216" s="162" t="s">
        <v>406</v>
      </c>
      <c r="B216" s="163" t="s">
        <v>183</v>
      </c>
      <c r="C216" s="164">
        <v>2186</v>
      </c>
      <c r="D216" s="156" t="s">
        <v>186</v>
      </c>
    </row>
    <row r="217" spans="1:4" ht="15" customHeight="1" x14ac:dyDescent="0.25">
      <c r="A217" s="162" t="s">
        <v>407</v>
      </c>
      <c r="B217" s="163" t="s">
        <v>194</v>
      </c>
      <c r="C217" s="164">
        <v>17931</v>
      </c>
      <c r="D217" s="156" t="s">
        <v>186</v>
      </c>
    </row>
    <row r="218" spans="1:4" ht="15" customHeight="1" x14ac:dyDescent="0.25">
      <c r="A218" s="162" t="s">
        <v>408</v>
      </c>
      <c r="B218" s="163" t="s">
        <v>194</v>
      </c>
      <c r="C218" s="164">
        <v>7428</v>
      </c>
      <c r="D218" s="156" t="s">
        <v>186</v>
      </c>
    </row>
    <row r="219" spans="1:4" ht="15" customHeight="1" x14ac:dyDescent="0.25">
      <c r="A219" s="162" t="s">
        <v>409</v>
      </c>
      <c r="B219" s="163" t="s">
        <v>208</v>
      </c>
      <c r="C219" s="164">
        <v>2196</v>
      </c>
      <c r="D219" s="156" t="s">
        <v>127</v>
      </c>
    </row>
    <row r="220" spans="1:4" ht="15" customHeight="1" x14ac:dyDescent="0.25">
      <c r="A220" s="162" t="s">
        <v>410</v>
      </c>
      <c r="B220" s="163" t="s">
        <v>183</v>
      </c>
      <c r="C220" s="164">
        <v>580</v>
      </c>
      <c r="D220" s="156" t="s">
        <v>186</v>
      </c>
    </row>
    <row r="221" spans="1:4" ht="15" customHeight="1" x14ac:dyDescent="0.25">
      <c r="A221" s="162" t="s">
        <v>411</v>
      </c>
      <c r="B221" s="163" t="s">
        <v>183</v>
      </c>
      <c r="C221" s="164">
        <v>9045</v>
      </c>
      <c r="D221" s="156" t="s">
        <v>186</v>
      </c>
    </row>
    <row r="222" spans="1:4" ht="15" customHeight="1" x14ac:dyDescent="0.25">
      <c r="A222" s="162" t="s">
        <v>412</v>
      </c>
      <c r="B222" s="163" t="s">
        <v>198</v>
      </c>
      <c r="C222" s="164">
        <v>9732</v>
      </c>
      <c r="D222" s="156" t="s">
        <v>186</v>
      </c>
    </row>
    <row r="223" spans="1:4" ht="15" customHeight="1" x14ac:dyDescent="0.25">
      <c r="A223" s="162" t="s">
        <v>413</v>
      </c>
      <c r="B223" s="163" t="s">
        <v>211</v>
      </c>
      <c r="C223" s="164">
        <v>5099</v>
      </c>
      <c r="D223" s="156" t="s">
        <v>186</v>
      </c>
    </row>
    <row r="224" spans="1:4" ht="15" customHeight="1" x14ac:dyDescent="0.25">
      <c r="A224" s="162" t="s">
        <v>414</v>
      </c>
      <c r="B224" s="163" t="s">
        <v>185</v>
      </c>
      <c r="C224" s="164">
        <v>3148</v>
      </c>
      <c r="D224" s="156" t="s">
        <v>186</v>
      </c>
    </row>
    <row r="225" spans="1:4" ht="15" customHeight="1" x14ac:dyDescent="0.25">
      <c r="A225" s="162" t="s">
        <v>415</v>
      </c>
      <c r="B225" s="163" t="s">
        <v>208</v>
      </c>
      <c r="C225" s="164">
        <v>1611</v>
      </c>
      <c r="D225" s="156" t="s">
        <v>186</v>
      </c>
    </row>
    <row r="226" spans="1:4" ht="15" customHeight="1" x14ac:dyDescent="0.25">
      <c r="A226" s="162" t="s">
        <v>416</v>
      </c>
      <c r="B226" s="163" t="s">
        <v>183</v>
      </c>
      <c r="C226" s="164">
        <v>4685</v>
      </c>
      <c r="D226" s="156" t="s">
        <v>186</v>
      </c>
    </row>
    <row r="227" spans="1:4" ht="15" customHeight="1" x14ac:dyDescent="0.25">
      <c r="A227" s="162" t="s">
        <v>417</v>
      </c>
      <c r="B227" s="163" t="s">
        <v>183</v>
      </c>
      <c r="C227" s="164">
        <v>6717</v>
      </c>
      <c r="D227" s="156" t="s">
        <v>127</v>
      </c>
    </row>
    <row r="228" spans="1:4" ht="30" customHeight="1" x14ac:dyDescent="0.25">
      <c r="A228" s="162" t="s">
        <v>418</v>
      </c>
      <c r="B228" s="163" t="s">
        <v>202</v>
      </c>
      <c r="C228" s="164">
        <v>715</v>
      </c>
      <c r="D228" s="156" t="s">
        <v>186</v>
      </c>
    </row>
    <row r="229" spans="1:4" ht="15" customHeight="1" x14ac:dyDescent="0.25">
      <c r="A229" s="162" t="s">
        <v>419</v>
      </c>
      <c r="B229" s="163" t="s">
        <v>198</v>
      </c>
      <c r="C229" s="164">
        <v>12443</v>
      </c>
      <c r="D229" s="156" t="s">
        <v>186</v>
      </c>
    </row>
    <row r="230" spans="1:4" ht="15" customHeight="1" x14ac:dyDescent="0.25">
      <c r="A230" s="162" t="s">
        <v>420</v>
      </c>
      <c r="B230" s="163" t="s">
        <v>188</v>
      </c>
      <c r="C230" s="164">
        <v>7263</v>
      </c>
      <c r="D230" s="156" t="s">
        <v>186</v>
      </c>
    </row>
    <row r="231" spans="1:4" ht="15" customHeight="1" x14ac:dyDescent="0.25">
      <c r="A231" s="162" t="s">
        <v>421</v>
      </c>
      <c r="B231" s="163" t="s">
        <v>202</v>
      </c>
      <c r="C231" s="164">
        <v>6379</v>
      </c>
      <c r="D231" s="156" t="s">
        <v>186</v>
      </c>
    </row>
    <row r="232" spans="1:4" ht="15" customHeight="1" x14ac:dyDescent="0.25">
      <c r="A232" s="162" t="s">
        <v>422</v>
      </c>
      <c r="B232" s="163" t="s">
        <v>202</v>
      </c>
      <c r="C232" s="164">
        <v>674</v>
      </c>
      <c r="D232" s="156" t="s">
        <v>186</v>
      </c>
    </row>
    <row r="233" spans="1:4" ht="30" customHeight="1" x14ac:dyDescent="0.25">
      <c r="A233" s="162" t="s">
        <v>423</v>
      </c>
      <c r="B233" s="163" t="s">
        <v>208</v>
      </c>
      <c r="C233" s="164">
        <v>3904</v>
      </c>
      <c r="D233" s="156" t="s">
        <v>186</v>
      </c>
    </row>
    <row r="234" spans="1:4" ht="15" customHeight="1" x14ac:dyDescent="0.25">
      <c r="A234" s="162" t="s">
        <v>424</v>
      </c>
      <c r="B234" s="163" t="s">
        <v>188</v>
      </c>
      <c r="C234" s="164">
        <v>13246</v>
      </c>
      <c r="D234" s="156" t="s">
        <v>186</v>
      </c>
    </row>
    <row r="235" spans="1:4" ht="15" customHeight="1" x14ac:dyDescent="0.25">
      <c r="A235" s="162" t="s">
        <v>425</v>
      </c>
      <c r="B235" s="163" t="s">
        <v>208</v>
      </c>
      <c r="C235" s="164">
        <v>6408</v>
      </c>
      <c r="D235" s="156" t="s">
        <v>186</v>
      </c>
    </row>
    <row r="236" spans="1:4" ht="15" customHeight="1" x14ac:dyDescent="0.25">
      <c r="A236" s="162" t="s">
        <v>426</v>
      </c>
      <c r="B236" s="163" t="s">
        <v>190</v>
      </c>
      <c r="C236" s="164">
        <v>156848</v>
      </c>
      <c r="D236" s="156" t="s">
        <v>186</v>
      </c>
    </row>
    <row r="237" spans="1:4" ht="15" customHeight="1" x14ac:dyDescent="0.25">
      <c r="A237" s="162" t="s">
        <v>427</v>
      </c>
      <c r="B237" s="163" t="s">
        <v>188</v>
      </c>
      <c r="C237" s="164">
        <v>172277</v>
      </c>
      <c r="D237" s="156" t="s">
        <v>186</v>
      </c>
    </row>
    <row r="238" spans="1:4" ht="15" customHeight="1" x14ac:dyDescent="0.25">
      <c r="A238" s="162" t="s">
        <v>428</v>
      </c>
      <c r="B238" s="163" t="s">
        <v>188</v>
      </c>
      <c r="C238" s="164">
        <v>9338</v>
      </c>
      <c r="D238" s="156" t="s">
        <v>186</v>
      </c>
    </row>
    <row r="239" spans="1:4" ht="15" customHeight="1" x14ac:dyDescent="0.25">
      <c r="A239" s="162" t="s">
        <v>429</v>
      </c>
      <c r="B239" s="163" t="s">
        <v>211</v>
      </c>
      <c r="C239" s="164">
        <v>34401</v>
      </c>
      <c r="D239" s="156" t="s">
        <v>186</v>
      </c>
    </row>
    <row r="240" spans="1:4" ht="15" customHeight="1" x14ac:dyDescent="0.25">
      <c r="A240" s="162" t="s">
        <v>430</v>
      </c>
      <c r="B240" s="163" t="s">
        <v>211</v>
      </c>
      <c r="C240" s="164">
        <v>151019</v>
      </c>
      <c r="D240" s="156" t="s">
        <v>186</v>
      </c>
    </row>
    <row r="241" spans="1:4" ht="15" customHeight="1" x14ac:dyDescent="0.25">
      <c r="A241" s="162" t="s">
        <v>431</v>
      </c>
      <c r="B241" s="163" t="s">
        <v>188</v>
      </c>
      <c r="C241" s="164">
        <v>6128</v>
      </c>
      <c r="D241" s="156" t="s">
        <v>186</v>
      </c>
    </row>
    <row r="242" spans="1:4" ht="15" customHeight="1" x14ac:dyDescent="0.25">
      <c r="A242" s="162" t="s">
        <v>432</v>
      </c>
      <c r="B242" s="163" t="s">
        <v>190</v>
      </c>
      <c r="C242" s="164">
        <v>5785</v>
      </c>
      <c r="D242" s="156" t="s">
        <v>186</v>
      </c>
    </row>
    <row r="243" spans="1:4" ht="15" customHeight="1" x14ac:dyDescent="0.25">
      <c r="A243" s="162" t="s">
        <v>433</v>
      </c>
      <c r="B243" s="163" t="s">
        <v>208</v>
      </c>
      <c r="C243" s="164">
        <v>657</v>
      </c>
      <c r="D243" s="156" t="s">
        <v>186</v>
      </c>
    </row>
    <row r="244" spans="1:4" ht="15" customHeight="1" x14ac:dyDescent="0.25">
      <c r="A244" s="162" t="s">
        <v>434</v>
      </c>
      <c r="B244" s="163" t="s">
        <v>198</v>
      </c>
      <c r="C244" s="164">
        <v>7459</v>
      </c>
      <c r="D244" s="156" t="s">
        <v>186</v>
      </c>
    </row>
    <row r="245" spans="1:4" ht="15" customHeight="1" x14ac:dyDescent="0.25">
      <c r="A245" s="162" t="s">
        <v>435</v>
      </c>
      <c r="B245" s="163" t="s">
        <v>183</v>
      </c>
      <c r="C245" s="164">
        <v>7195</v>
      </c>
      <c r="D245" s="156" t="s">
        <v>186</v>
      </c>
    </row>
    <row r="246" spans="1:4" ht="15" customHeight="1" x14ac:dyDescent="0.25">
      <c r="A246" s="162" t="s">
        <v>436</v>
      </c>
      <c r="B246" s="163" t="s">
        <v>202</v>
      </c>
      <c r="C246" s="164">
        <v>1821</v>
      </c>
      <c r="D246" s="156" t="s">
        <v>186</v>
      </c>
    </row>
    <row r="247" spans="1:4" ht="15" customHeight="1" x14ac:dyDescent="0.25">
      <c r="A247" s="162" t="s">
        <v>437</v>
      </c>
      <c r="B247" s="163" t="s">
        <v>185</v>
      </c>
      <c r="C247" s="164">
        <v>2947</v>
      </c>
      <c r="D247" s="156" t="s">
        <v>186</v>
      </c>
    </row>
    <row r="248" spans="1:4" ht="15" customHeight="1" x14ac:dyDescent="0.25">
      <c r="A248" s="162" t="s">
        <v>438</v>
      </c>
      <c r="B248" s="163" t="s">
        <v>188</v>
      </c>
      <c r="C248" s="164">
        <v>4053</v>
      </c>
      <c r="D248" s="156" t="s">
        <v>186</v>
      </c>
    </row>
    <row r="249" spans="1:4" ht="15" customHeight="1" x14ac:dyDescent="0.25">
      <c r="A249" s="162" t="s">
        <v>439</v>
      </c>
      <c r="B249" s="163" t="s">
        <v>202</v>
      </c>
      <c r="C249" s="164">
        <v>3557</v>
      </c>
      <c r="D249" s="156" t="s">
        <v>186</v>
      </c>
    </row>
    <row r="250" spans="1:4" ht="15" customHeight="1" x14ac:dyDescent="0.25">
      <c r="A250" s="162" t="s">
        <v>440</v>
      </c>
      <c r="B250" s="163" t="s">
        <v>183</v>
      </c>
      <c r="C250" s="164">
        <v>12364</v>
      </c>
      <c r="D250" s="156" t="s">
        <v>186</v>
      </c>
    </row>
    <row r="251" spans="1:4" ht="15" customHeight="1" x14ac:dyDescent="0.25">
      <c r="A251" s="162" t="s">
        <v>441</v>
      </c>
      <c r="B251" s="163" t="s">
        <v>188</v>
      </c>
      <c r="C251" s="164">
        <v>14548</v>
      </c>
      <c r="D251" s="156" t="s">
        <v>186</v>
      </c>
    </row>
    <row r="252" spans="1:4" ht="15" customHeight="1" x14ac:dyDescent="0.25">
      <c r="A252" s="162" t="s">
        <v>442</v>
      </c>
      <c r="B252" s="163" t="s">
        <v>190</v>
      </c>
      <c r="C252" s="164">
        <v>12303</v>
      </c>
      <c r="D252" s="156" t="s">
        <v>186</v>
      </c>
    </row>
    <row r="253" spans="1:4" ht="15" customHeight="1" x14ac:dyDescent="0.25">
      <c r="A253" s="162" t="s">
        <v>443</v>
      </c>
      <c r="B253" s="163" t="s">
        <v>185</v>
      </c>
      <c r="C253" s="164">
        <v>6074</v>
      </c>
      <c r="D253" s="156" t="s">
        <v>186</v>
      </c>
    </row>
    <row r="254" spans="1:4" ht="15" customHeight="1" x14ac:dyDescent="0.25">
      <c r="A254" s="162" t="s">
        <v>444</v>
      </c>
      <c r="B254" s="163" t="s">
        <v>194</v>
      </c>
      <c r="C254" s="164">
        <v>8460</v>
      </c>
      <c r="D254" s="156" t="s">
        <v>186</v>
      </c>
    </row>
    <row r="255" spans="1:4" ht="15" customHeight="1" x14ac:dyDescent="0.25">
      <c r="A255" s="162" t="s">
        <v>445</v>
      </c>
      <c r="B255" s="163" t="s">
        <v>185</v>
      </c>
      <c r="C255" s="164">
        <v>20817</v>
      </c>
      <c r="D255" s="156" t="s">
        <v>186</v>
      </c>
    </row>
    <row r="256" spans="1:4" ht="15" customHeight="1" x14ac:dyDescent="0.25">
      <c r="A256" s="162" t="s">
        <v>446</v>
      </c>
      <c r="B256" s="163" t="s">
        <v>211</v>
      </c>
      <c r="C256" s="164">
        <v>3303</v>
      </c>
      <c r="D256" s="156" t="s">
        <v>186</v>
      </c>
    </row>
    <row r="257" spans="1:4" ht="30" customHeight="1" x14ac:dyDescent="0.25">
      <c r="A257" s="162" t="s">
        <v>447</v>
      </c>
      <c r="B257" s="163" t="s">
        <v>194</v>
      </c>
      <c r="C257" s="164">
        <v>4303</v>
      </c>
      <c r="D257" s="156" t="s">
        <v>186</v>
      </c>
    </row>
    <row r="258" spans="1:4" ht="30" customHeight="1" x14ac:dyDescent="0.25">
      <c r="A258" s="162" t="s">
        <v>448</v>
      </c>
      <c r="B258" s="163" t="s">
        <v>208</v>
      </c>
      <c r="C258" s="164">
        <v>6683</v>
      </c>
      <c r="D258" s="156" t="s">
        <v>186</v>
      </c>
    </row>
    <row r="259" spans="1:4" ht="15" customHeight="1" x14ac:dyDescent="0.25">
      <c r="A259" s="162" t="s">
        <v>449</v>
      </c>
      <c r="B259" s="163" t="s">
        <v>211</v>
      </c>
      <c r="C259" s="164">
        <v>5776</v>
      </c>
      <c r="D259" s="156" t="s">
        <v>186</v>
      </c>
    </row>
    <row r="260" spans="1:4" ht="15" customHeight="1" x14ac:dyDescent="0.25">
      <c r="A260" s="162" t="s">
        <v>450</v>
      </c>
      <c r="B260" s="163" t="s">
        <v>208</v>
      </c>
      <c r="C260" s="164">
        <v>11039</v>
      </c>
      <c r="D260" s="156" t="s">
        <v>186</v>
      </c>
    </row>
    <row r="261" spans="1:4" ht="15" customHeight="1" x14ac:dyDescent="0.25">
      <c r="A261" s="162" t="s">
        <v>451</v>
      </c>
      <c r="B261" s="163" t="s">
        <v>194</v>
      </c>
      <c r="C261" s="164">
        <v>9850</v>
      </c>
      <c r="D261" s="156" t="s">
        <v>186</v>
      </c>
    </row>
    <row r="262" spans="1:4" ht="30" customHeight="1" x14ac:dyDescent="0.25">
      <c r="A262" s="162" t="s">
        <v>452</v>
      </c>
      <c r="B262" s="163" t="s">
        <v>183</v>
      </c>
      <c r="C262" s="164">
        <v>5585</v>
      </c>
      <c r="D262" s="156" t="s">
        <v>186</v>
      </c>
    </row>
    <row r="263" spans="1:4" ht="30" customHeight="1" x14ac:dyDescent="0.25">
      <c r="A263" s="162" t="s">
        <v>453</v>
      </c>
      <c r="B263" s="163" t="s">
        <v>211</v>
      </c>
      <c r="C263" s="164">
        <v>9420</v>
      </c>
      <c r="D263" s="156" t="s">
        <v>186</v>
      </c>
    </row>
    <row r="264" spans="1:4" ht="30" customHeight="1" x14ac:dyDescent="0.25">
      <c r="A264" s="162" t="s">
        <v>454</v>
      </c>
      <c r="B264" s="163" t="s">
        <v>194</v>
      </c>
      <c r="C264" s="164">
        <v>28235</v>
      </c>
      <c r="D264" s="156" t="s">
        <v>186</v>
      </c>
    </row>
    <row r="265" spans="1:4" ht="30" customHeight="1" x14ac:dyDescent="0.25">
      <c r="A265" s="162" t="s">
        <v>455</v>
      </c>
      <c r="B265" s="163" t="s">
        <v>194</v>
      </c>
      <c r="C265" s="164">
        <v>33023</v>
      </c>
      <c r="D265" s="156" t="s">
        <v>186</v>
      </c>
    </row>
    <row r="266" spans="1:4" ht="15" customHeight="1" x14ac:dyDescent="0.25">
      <c r="A266" s="162" t="s">
        <v>456</v>
      </c>
      <c r="B266" s="163" t="s">
        <v>211</v>
      </c>
      <c r="C266" s="164">
        <v>2887</v>
      </c>
      <c r="D266" s="156" t="s">
        <v>186</v>
      </c>
    </row>
    <row r="267" spans="1:4" ht="15" customHeight="1" x14ac:dyDescent="0.25">
      <c r="A267" s="162" t="s">
        <v>457</v>
      </c>
      <c r="B267" s="163" t="s">
        <v>188</v>
      </c>
      <c r="C267" s="164">
        <v>8265</v>
      </c>
      <c r="D267" s="156" t="s">
        <v>186</v>
      </c>
    </row>
    <row r="268" spans="1:4" ht="15" customHeight="1" x14ac:dyDescent="0.25">
      <c r="A268" s="162" t="s">
        <v>458</v>
      </c>
      <c r="B268" s="163" t="s">
        <v>202</v>
      </c>
      <c r="C268" s="164">
        <v>12440</v>
      </c>
      <c r="D268" s="156" t="s">
        <v>186</v>
      </c>
    </row>
    <row r="269" spans="1:4" ht="15" customHeight="1" x14ac:dyDescent="0.25">
      <c r="A269" s="162" t="s">
        <v>459</v>
      </c>
      <c r="B269" s="163" t="s">
        <v>194</v>
      </c>
      <c r="C269" s="164">
        <v>13307</v>
      </c>
      <c r="D269" s="156" t="s">
        <v>186</v>
      </c>
    </row>
    <row r="270" spans="1:4" ht="15" customHeight="1" x14ac:dyDescent="0.25">
      <c r="A270" s="162" t="s">
        <v>460</v>
      </c>
      <c r="B270" s="163" t="s">
        <v>183</v>
      </c>
      <c r="C270" s="164">
        <v>736</v>
      </c>
      <c r="D270" s="156" t="s">
        <v>186</v>
      </c>
    </row>
    <row r="271" spans="1:4" ht="15" customHeight="1" x14ac:dyDescent="0.25">
      <c r="A271" s="162" t="s">
        <v>461</v>
      </c>
      <c r="B271" s="163" t="s">
        <v>188</v>
      </c>
      <c r="C271" s="164">
        <v>6158</v>
      </c>
      <c r="D271" s="156" t="s">
        <v>186</v>
      </c>
    </row>
    <row r="272" spans="1:4" ht="15" customHeight="1" x14ac:dyDescent="0.25">
      <c r="A272" s="162" t="s">
        <v>462</v>
      </c>
      <c r="B272" s="163" t="s">
        <v>208</v>
      </c>
      <c r="C272" s="164">
        <v>3593</v>
      </c>
      <c r="D272" s="156" t="s">
        <v>186</v>
      </c>
    </row>
    <row r="273" spans="1:4" ht="15" customHeight="1" x14ac:dyDescent="0.25">
      <c r="A273" s="162" t="s">
        <v>463</v>
      </c>
      <c r="B273" s="163" t="s">
        <v>208</v>
      </c>
      <c r="C273" s="164">
        <v>6281</v>
      </c>
      <c r="D273" s="156" t="s">
        <v>186</v>
      </c>
    </row>
    <row r="274" spans="1:4" ht="30" customHeight="1" x14ac:dyDescent="0.25">
      <c r="A274" s="162" t="s">
        <v>464</v>
      </c>
      <c r="B274" s="163" t="s">
        <v>185</v>
      </c>
      <c r="C274" s="164">
        <v>5983</v>
      </c>
      <c r="D274" s="156" t="s">
        <v>186</v>
      </c>
    </row>
    <row r="275" spans="1:4" ht="15" customHeight="1" x14ac:dyDescent="0.25">
      <c r="A275" s="162" t="s">
        <v>465</v>
      </c>
      <c r="B275" s="163" t="s">
        <v>202</v>
      </c>
      <c r="C275" s="164">
        <v>4027</v>
      </c>
      <c r="D275" s="156" t="s">
        <v>186</v>
      </c>
    </row>
    <row r="276" spans="1:4" ht="30" customHeight="1" x14ac:dyDescent="0.25">
      <c r="A276" s="162" t="s">
        <v>466</v>
      </c>
      <c r="B276" s="163" t="s">
        <v>194</v>
      </c>
      <c r="C276" s="164">
        <v>7414</v>
      </c>
      <c r="D276" s="156" t="s">
        <v>186</v>
      </c>
    </row>
    <row r="277" spans="1:4" ht="15" customHeight="1" x14ac:dyDescent="0.25">
      <c r="A277" s="162" t="s">
        <v>467</v>
      </c>
      <c r="B277" s="163" t="s">
        <v>211</v>
      </c>
      <c r="C277" s="164">
        <v>1964</v>
      </c>
      <c r="D277" s="156" t="s">
        <v>186</v>
      </c>
    </row>
    <row r="278" spans="1:4" ht="30" customHeight="1" x14ac:dyDescent="0.25">
      <c r="A278" s="162" t="s">
        <v>468</v>
      </c>
      <c r="B278" s="163" t="s">
        <v>190</v>
      </c>
      <c r="C278" s="164">
        <v>2843</v>
      </c>
      <c r="D278" s="156" t="s">
        <v>127</v>
      </c>
    </row>
    <row r="279" spans="1:4" ht="30" customHeight="1" x14ac:dyDescent="0.25">
      <c r="A279" s="162" t="s">
        <v>469</v>
      </c>
      <c r="B279" s="163" t="s">
        <v>211</v>
      </c>
      <c r="C279" s="164">
        <v>22374</v>
      </c>
      <c r="D279" s="156" t="s">
        <v>186</v>
      </c>
    </row>
    <row r="280" spans="1:4" ht="15" customHeight="1" x14ac:dyDescent="0.25">
      <c r="A280" s="162" t="s">
        <v>470</v>
      </c>
      <c r="B280" s="163" t="s">
        <v>188</v>
      </c>
      <c r="C280" s="164">
        <v>11429</v>
      </c>
      <c r="D280" s="156" t="s">
        <v>186</v>
      </c>
    </row>
    <row r="281" spans="1:4" ht="15" customHeight="1" x14ac:dyDescent="0.25">
      <c r="A281" s="162" t="s">
        <v>471</v>
      </c>
      <c r="B281" s="163" t="s">
        <v>183</v>
      </c>
      <c r="C281" s="164">
        <v>3089</v>
      </c>
      <c r="D281" s="156" t="s">
        <v>186</v>
      </c>
    </row>
    <row r="282" spans="1:4" ht="15" customHeight="1" x14ac:dyDescent="0.25">
      <c r="A282" s="162" t="s">
        <v>472</v>
      </c>
      <c r="B282" s="163" t="s">
        <v>202</v>
      </c>
      <c r="C282" s="164">
        <v>3295</v>
      </c>
      <c r="D282" s="156" t="s">
        <v>186</v>
      </c>
    </row>
    <row r="283" spans="1:4" ht="15" customHeight="1" x14ac:dyDescent="0.25">
      <c r="A283" s="162" t="s">
        <v>473</v>
      </c>
      <c r="B283" s="163" t="s">
        <v>194</v>
      </c>
      <c r="C283" s="164">
        <v>14911</v>
      </c>
      <c r="D283" s="156" t="s">
        <v>186</v>
      </c>
    </row>
    <row r="284" spans="1:4" ht="15" customHeight="1" x14ac:dyDescent="0.25">
      <c r="A284" s="162" t="s">
        <v>474</v>
      </c>
      <c r="B284" s="163" t="s">
        <v>211</v>
      </c>
      <c r="C284" s="164">
        <v>1390</v>
      </c>
      <c r="D284" s="156" t="s">
        <v>127</v>
      </c>
    </row>
    <row r="285" spans="1:4" ht="15" customHeight="1" x14ac:dyDescent="0.25">
      <c r="A285" s="162" t="s">
        <v>475</v>
      </c>
      <c r="B285" s="163" t="s">
        <v>208</v>
      </c>
      <c r="C285" s="164">
        <v>41341</v>
      </c>
      <c r="D285" s="156" t="s">
        <v>186</v>
      </c>
    </row>
    <row r="286" spans="1:4" ht="30" customHeight="1" x14ac:dyDescent="0.25">
      <c r="A286" s="162" t="s">
        <v>476</v>
      </c>
      <c r="B286" s="163" t="s">
        <v>208</v>
      </c>
      <c r="C286" s="164">
        <v>9613</v>
      </c>
      <c r="D286" s="156" t="s">
        <v>186</v>
      </c>
    </row>
    <row r="287" spans="1:4" ht="30" customHeight="1" x14ac:dyDescent="0.25">
      <c r="A287" s="162" t="s">
        <v>477</v>
      </c>
      <c r="B287" s="163" t="s">
        <v>202</v>
      </c>
      <c r="C287" s="164">
        <v>18134</v>
      </c>
      <c r="D287" s="156" t="s">
        <v>186</v>
      </c>
    </row>
    <row r="288" spans="1:4" ht="15" customHeight="1" x14ac:dyDescent="0.25">
      <c r="A288" s="162" t="s">
        <v>478</v>
      </c>
      <c r="B288" s="163" t="s">
        <v>188</v>
      </c>
      <c r="C288" s="164">
        <v>26092</v>
      </c>
      <c r="D288" s="156" t="s">
        <v>186</v>
      </c>
    </row>
    <row r="289" spans="1:4" ht="15" customHeight="1" x14ac:dyDescent="0.25">
      <c r="A289" s="162" t="s">
        <v>479</v>
      </c>
      <c r="B289" s="163" t="s">
        <v>208</v>
      </c>
      <c r="C289" s="164">
        <v>9007</v>
      </c>
      <c r="D289" s="156" t="s">
        <v>186</v>
      </c>
    </row>
    <row r="290" spans="1:4" ht="15" customHeight="1" x14ac:dyDescent="0.25">
      <c r="A290" s="162" t="s">
        <v>480</v>
      </c>
      <c r="B290" s="163" t="s">
        <v>208</v>
      </c>
      <c r="C290" s="164">
        <v>2425</v>
      </c>
      <c r="D290" s="156" t="s">
        <v>127</v>
      </c>
    </row>
    <row r="291" spans="1:4" ht="15" customHeight="1" x14ac:dyDescent="0.25">
      <c r="A291" s="162" t="s">
        <v>481</v>
      </c>
      <c r="B291" s="163" t="s">
        <v>185</v>
      </c>
      <c r="C291" s="164">
        <v>7963</v>
      </c>
      <c r="D291" s="156" t="s">
        <v>186</v>
      </c>
    </row>
    <row r="292" spans="1:4" ht="15" customHeight="1" x14ac:dyDescent="0.25">
      <c r="A292" s="162" t="s">
        <v>482</v>
      </c>
      <c r="B292" s="163" t="s">
        <v>202</v>
      </c>
      <c r="C292" s="164">
        <v>3132</v>
      </c>
      <c r="D292" s="156" t="s">
        <v>186</v>
      </c>
    </row>
    <row r="293" spans="1:4" ht="15" customHeight="1" x14ac:dyDescent="0.25">
      <c r="A293" s="162" t="s">
        <v>483</v>
      </c>
      <c r="B293" s="163" t="s">
        <v>190</v>
      </c>
      <c r="C293" s="164">
        <v>4466</v>
      </c>
      <c r="D293" s="156" t="s">
        <v>186</v>
      </c>
    </row>
    <row r="294" spans="1:4" ht="15" customHeight="1" x14ac:dyDescent="0.25">
      <c r="A294" s="162" t="s">
        <v>484</v>
      </c>
      <c r="B294" s="163" t="s">
        <v>208</v>
      </c>
      <c r="C294" s="164">
        <v>15466</v>
      </c>
      <c r="D294" s="156" t="s">
        <v>186</v>
      </c>
    </row>
    <row r="295" spans="1:4" ht="15" customHeight="1" x14ac:dyDescent="0.25">
      <c r="A295" s="162" t="s">
        <v>485</v>
      </c>
      <c r="B295" s="163" t="s">
        <v>185</v>
      </c>
      <c r="C295" s="164">
        <v>1671</v>
      </c>
      <c r="D295" s="156" t="s">
        <v>186</v>
      </c>
    </row>
    <row r="296" spans="1:4" ht="15" customHeight="1" x14ac:dyDescent="0.25">
      <c r="A296" s="162" t="s">
        <v>486</v>
      </c>
      <c r="B296" s="163" t="s">
        <v>185</v>
      </c>
      <c r="C296" s="164">
        <v>4807</v>
      </c>
      <c r="D296" s="156" t="s">
        <v>186</v>
      </c>
    </row>
    <row r="297" spans="1:4" ht="15" customHeight="1" x14ac:dyDescent="0.25">
      <c r="A297" s="162" t="s">
        <v>487</v>
      </c>
      <c r="B297" s="163" t="s">
        <v>185</v>
      </c>
      <c r="C297" s="164">
        <v>13150</v>
      </c>
      <c r="D297" s="156" t="s">
        <v>186</v>
      </c>
    </row>
    <row r="298" spans="1:4" ht="15" customHeight="1" x14ac:dyDescent="0.25">
      <c r="A298" s="162" t="s">
        <v>488</v>
      </c>
      <c r="B298" s="163" t="s">
        <v>208</v>
      </c>
      <c r="C298" s="164">
        <v>13014</v>
      </c>
      <c r="D298" s="156" t="s">
        <v>186</v>
      </c>
    </row>
    <row r="299" spans="1:4" ht="15" customHeight="1" x14ac:dyDescent="0.25">
      <c r="A299" s="162" t="s">
        <v>489</v>
      </c>
      <c r="B299" s="163" t="s">
        <v>211</v>
      </c>
      <c r="C299" s="164">
        <v>1081</v>
      </c>
      <c r="D299" s="156" t="s">
        <v>186</v>
      </c>
    </row>
    <row r="300" spans="1:4" ht="15" customHeight="1" x14ac:dyDescent="0.25">
      <c r="A300" s="162" t="s">
        <v>490</v>
      </c>
      <c r="B300" s="163" t="s">
        <v>185</v>
      </c>
      <c r="C300" s="164">
        <v>1141</v>
      </c>
      <c r="D300" s="156" t="s">
        <v>127</v>
      </c>
    </row>
    <row r="301" spans="1:4" ht="15" customHeight="1" x14ac:dyDescent="0.25">
      <c r="A301" s="162" t="s">
        <v>491</v>
      </c>
      <c r="B301" s="163" t="s">
        <v>198</v>
      </c>
      <c r="C301" s="164">
        <v>10475</v>
      </c>
      <c r="D301" s="156" t="s">
        <v>186</v>
      </c>
    </row>
    <row r="302" spans="1:4" ht="15" customHeight="1" x14ac:dyDescent="0.25">
      <c r="A302" s="162" t="s">
        <v>492</v>
      </c>
      <c r="B302" s="163" t="s">
        <v>185</v>
      </c>
      <c r="C302" s="164">
        <v>2228</v>
      </c>
      <c r="D302" s="156" t="s">
        <v>186</v>
      </c>
    </row>
    <row r="303" spans="1:4" ht="15" customHeight="1" x14ac:dyDescent="0.25">
      <c r="A303" s="162" t="s">
        <v>493</v>
      </c>
      <c r="B303" s="163" t="s">
        <v>188</v>
      </c>
      <c r="C303" s="164">
        <v>4192</v>
      </c>
      <c r="D303" s="156" t="s">
        <v>186</v>
      </c>
    </row>
    <row r="304" spans="1:4" ht="15" customHeight="1" x14ac:dyDescent="0.25">
      <c r="A304" s="162" t="s">
        <v>494</v>
      </c>
      <c r="B304" s="163" t="s">
        <v>185</v>
      </c>
      <c r="C304" s="164">
        <v>846</v>
      </c>
      <c r="D304" s="156" t="s">
        <v>127</v>
      </c>
    </row>
    <row r="305" spans="1:4" ht="15" customHeight="1" x14ac:dyDescent="0.25">
      <c r="A305" s="162" t="s">
        <v>495</v>
      </c>
      <c r="B305" s="163" t="s">
        <v>185</v>
      </c>
      <c r="C305" s="164">
        <v>7743</v>
      </c>
      <c r="D305" s="156" t="s">
        <v>186</v>
      </c>
    </row>
    <row r="306" spans="1:4" ht="15" customHeight="1" x14ac:dyDescent="0.25">
      <c r="A306" s="162" t="s">
        <v>496</v>
      </c>
      <c r="B306" s="163" t="s">
        <v>185</v>
      </c>
      <c r="C306" s="164">
        <v>9708</v>
      </c>
      <c r="D306" s="156" t="s">
        <v>186</v>
      </c>
    </row>
    <row r="307" spans="1:4" ht="15" customHeight="1" x14ac:dyDescent="0.25">
      <c r="A307" s="162" t="s">
        <v>497</v>
      </c>
      <c r="B307" s="163" t="s">
        <v>183</v>
      </c>
      <c r="C307" s="164">
        <v>2176</v>
      </c>
      <c r="D307" s="156" t="s">
        <v>186</v>
      </c>
    </row>
    <row r="308" spans="1:4" ht="15" customHeight="1" x14ac:dyDescent="0.25">
      <c r="A308" s="162" t="s">
        <v>498</v>
      </c>
      <c r="B308" s="163" t="s">
        <v>202</v>
      </c>
      <c r="C308" s="164">
        <v>1079</v>
      </c>
      <c r="D308" s="156" t="s">
        <v>186</v>
      </c>
    </row>
    <row r="309" spans="1:4" ht="15" customHeight="1" x14ac:dyDescent="0.25">
      <c r="A309" s="162" t="s">
        <v>499</v>
      </c>
      <c r="B309" s="163" t="s">
        <v>198</v>
      </c>
      <c r="C309" s="164">
        <v>6895</v>
      </c>
      <c r="D309" s="156" t="s">
        <v>186</v>
      </c>
    </row>
    <row r="310" spans="1:4" ht="15" customHeight="1" x14ac:dyDescent="0.25">
      <c r="A310" s="162" t="s">
        <v>500</v>
      </c>
      <c r="B310" s="163" t="s">
        <v>185</v>
      </c>
      <c r="C310" s="164">
        <v>526</v>
      </c>
      <c r="D310" s="156" t="s">
        <v>186</v>
      </c>
    </row>
    <row r="311" spans="1:4" ht="15" customHeight="1" x14ac:dyDescent="0.25">
      <c r="A311" s="162" t="s">
        <v>501</v>
      </c>
      <c r="B311" s="163" t="s">
        <v>194</v>
      </c>
      <c r="C311" s="164">
        <v>32309</v>
      </c>
      <c r="D311" s="156" t="s">
        <v>186</v>
      </c>
    </row>
    <row r="312" spans="1:4" ht="15" customHeight="1" x14ac:dyDescent="0.25">
      <c r="A312" s="162" t="s">
        <v>502</v>
      </c>
      <c r="B312" s="163" t="s">
        <v>185</v>
      </c>
      <c r="C312" s="164">
        <v>2598</v>
      </c>
      <c r="D312" s="156" t="s">
        <v>127</v>
      </c>
    </row>
    <row r="313" spans="1:4" ht="15" customHeight="1" x14ac:dyDescent="0.25">
      <c r="A313" s="162" t="s">
        <v>503</v>
      </c>
      <c r="B313" s="163" t="s">
        <v>185</v>
      </c>
      <c r="C313" s="164">
        <v>1159</v>
      </c>
      <c r="D313" s="156" t="s">
        <v>186</v>
      </c>
    </row>
    <row r="314" spans="1:4" ht="15" customHeight="1" x14ac:dyDescent="0.25">
      <c r="A314" s="162" t="s">
        <v>504</v>
      </c>
      <c r="B314" s="163" t="s">
        <v>188</v>
      </c>
      <c r="C314" s="164">
        <v>3844</v>
      </c>
      <c r="D314" s="156" t="s">
        <v>186</v>
      </c>
    </row>
    <row r="315" spans="1:4" ht="15" customHeight="1" x14ac:dyDescent="0.25">
      <c r="A315" s="162" t="s">
        <v>505</v>
      </c>
      <c r="B315" s="163" t="s">
        <v>194</v>
      </c>
      <c r="C315" s="164">
        <v>7973</v>
      </c>
      <c r="D315" s="156" t="s">
        <v>186</v>
      </c>
    </row>
    <row r="316" spans="1:4" ht="15" customHeight="1" x14ac:dyDescent="0.25">
      <c r="A316" s="162" t="s">
        <v>506</v>
      </c>
      <c r="B316" s="163" t="s">
        <v>202</v>
      </c>
      <c r="C316" s="164">
        <v>1715</v>
      </c>
      <c r="D316" s="156" t="s">
        <v>186</v>
      </c>
    </row>
    <row r="317" spans="1:4" ht="15" customHeight="1" x14ac:dyDescent="0.25">
      <c r="A317" s="162" t="s">
        <v>507</v>
      </c>
      <c r="B317" s="163" t="s">
        <v>183</v>
      </c>
      <c r="C317" s="164">
        <v>2040</v>
      </c>
      <c r="D317" s="156" t="s">
        <v>127</v>
      </c>
    </row>
    <row r="318" spans="1:4" ht="15" customHeight="1" x14ac:dyDescent="0.25">
      <c r="A318" s="162" t="s">
        <v>508</v>
      </c>
      <c r="B318" s="163" t="s">
        <v>211</v>
      </c>
      <c r="C318" s="164">
        <v>10059</v>
      </c>
      <c r="D318" s="156" t="s">
        <v>186</v>
      </c>
    </row>
    <row r="319" spans="1:4" ht="15" customHeight="1" x14ac:dyDescent="0.25">
      <c r="A319" s="162" t="s">
        <v>509</v>
      </c>
      <c r="B319" s="163" t="s">
        <v>188</v>
      </c>
      <c r="C319" s="164">
        <v>1805</v>
      </c>
      <c r="D319" s="156" t="s">
        <v>127</v>
      </c>
    </row>
    <row r="320" spans="1:4" ht="15" customHeight="1" x14ac:dyDescent="0.25">
      <c r="A320" s="162" t="s">
        <v>510</v>
      </c>
      <c r="B320" s="163" t="s">
        <v>188</v>
      </c>
      <c r="C320" s="164">
        <v>4440</v>
      </c>
      <c r="D320" s="156" t="s">
        <v>186</v>
      </c>
    </row>
    <row r="321" spans="1:4" ht="15" customHeight="1" x14ac:dyDescent="0.25">
      <c r="A321" s="162" t="s">
        <v>511</v>
      </c>
      <c r="B321" s="163" t="s">
        <v>188</v>
      </c>
      <c r="C321" s="164">
        <v>3468</v>
      </c>
      <c r="D321" s="156" t="s">
        <v>186</v>
      </c>
    </row>
    <row r="322" spans="1:4" ht="15" customHeight="1" x14ac:dyDescent="0.25">
      <c r="A322" s="162" t="s">
        <v>512</v>
      </c>
      <c r="B322" s="163" t="s">
        <v>198</v>
      </c>
      <c r="C322" s="164">
        <v>7623</v>
      </c>
      <c r="D322" s="156" t="s">
        <v>186</v>
      </c>
    </row>
    <row r="323" spans="1:4" ht="15" customHeight="1" x14ac:dyDescent="0.25">
      <c r="A323" s="162" t="s">
        <v>513</v>
      </c>
      <c r="B323" s="163" t="s">
        <v>208</v>
      </c>
      <c r="C323" s="164">
        <v>26351</v>
      </c>
      <c r="D323" s="156" t="s">
        <v>186</v>
      </c>
    </row>
    <row r="324" spans="1:4" ht="15" customHeight="1" x14ac:dyDescent="0.25">
      <c r="A324" s="162" t="s">
        <v>514</v>
      </c>
      <c r="B324" s="163" t="s">
        <v>183</v>
      </c>
      <c r="C324" s="164">
        <v>4303</v>
      </c>
      <c r="D324" s="156" t="s">
        <v>186</v>
      </c>
    </row>
    <row r="325" spans="1:4" ht="15" customHeight="1" x14ac:dyDescent="0.25">
      <c r="A325" s="162" t="s">
        <v>515</v>
      </c>
      <c r="B325" s="163" t="s">
        <v>188</v>
      </c>
      <c r="C325" s="164">
        <v>3534</v>
      </c>
      <c r="D325" s="156" t="s">
        <v>186</v>
      </c>
    </row>
    <row r="326" spans="1:4" ht="15" customHeight="1" x14ac:dyDescent="0.25">
      <c r="A326" s="162" t="s">
        <v>516</v>
      </c>
      <c r="B326" s="163" t="s">
        <v>183</v>
      </c>
      <c r="C326" s="164">
        <v>1670</v>
      </c>
      <c r="D326" s="156" t="s">
        <v>186</v>
      </c>
    </row>
    <row r="327" spans="1:4" ht="15" customHeight="1" x14ac:dyDescent="0.25">
      <c r="A327" s="162" t="s">
        <v>517</v>
      </c>
      <c r="B327" s="163" t="s">
        <v>198</v>
      </c>
      <c r="C327" s="164">
        <v>3567</v>
      </c>
      <c r="D327" s="156" t="s">
        <v>127</v>
      </c>
    </row>
    <row r="328" spans="1:4" ht="15" customHeight="1" x14ac:dyDescent="0.25">
      <c r="A328" s="162" t="s">
        <v>518</v>
      </c>
      <c r="B328" s="163" t="s">
        <v>183</v>
      </c>
      <c r="C328" s="164">
        <v>67</v>
      </c>
      <c r="D328" s="156" t="s">
        <v>127</v>
      </c>
    </row>
    <row r="329" spans="1:4" ht="15" customHeight="1" x14ac:dyDescent="0.25">
      <c r="A329" s="162" t="s">
        <v>519</v>
      </c>
      <c r="B329" s="163" t="s">
        <v>183</v>
      </c>
      <c r="C329" s="164">
        <v>2551</v>
      </c>
      <c r="D329" s="156" t="s">
        <v>127</v>
      </c>
    </row>
    <row r="330" spans="1:4" ht="15" customHeight="1" x14ac:dyDescent="0.25">
      <c r="A330" s="162" t="s">
        <v>520</v>
      </c>
      <c r="B330" s="163" t="s">
        <v>208</v>
      </c>
      <c r="C330" s="164">
        <v>4879</v>
      </c>
      <c r="D330" s="156" t="s">
        <v>186</v>
      </c>
    </row>
    <row r="331" spans="1:4" ht="15" customHeight="1" x14ac:dyDescent="0.25">
      <c r="A331" s="166" t="s">
        <v>521</v>
      </c>
      <c r="B331" s="167" t="s">
        <v>194</v>
      </c>
      <c r="C331" s="168">
        <v>19573</v>
      </c>
      <c r="D331" s="156" t="s">
        <v>186</v>
      </c>
    </row>
  </sheetData>
  <pageMargins left="0.7" right="0.7" top="0.75" bottom="0.75" header="0.511811023622047" footer="0.511811023622047"/>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66"/>
  <sheetViews>
    <sheetView zoomScaleNormal="100" workbookViewId="0">
      <selection activeCell="H8" sqref="H8"/>
    </sheetView>
  </sheetViews>
  <sheetFormatPr defaultColWidth="8.7109375" defaultRowHeight="15" x14ac:dyDescent="0.25"/>
  <cols>
    <col min="1" max="1" width="14" customWidth="1"/>
    <col min="2" max="2" width="5" customWidth="1"/>
    <col min="3" max="3" width="32" customWidth="1"/>
    <col min="4" max="4" width="28" customWidth="1"/>
    <col min="5" max="5" width="22" customWidth="1"/>
    <col min="6" max="7" width="16" customWidth="1"/>
    <col min="8" max="8" width="32" customWidth="1"/>
    <col min="9" max="9" width="16" customWidth="1"/>
    <col min="10" max="10" width="3" customWidth="1"/>
    <col min="11" max="11" width="32" customWidth="1"/>
  </cols>
  <sheetData>
    <row r="1" spans="1:11" s="161" customFormat="1" ht="46.5" customHeight="1" x14ac:dyDescent="0.25">
      <c r="A1" s="161" t="s">
        <v>522</v>
      </c>
      <c r="B1" s="161" t="s">
        <v>185</v>
      </c>
      <c r="C1" s="161" t="s">
        <v>523</v>
      </c>
      <c r="D1" s="161" t="s">
        <v>178</v>
      </c>
      <c r="E1" s="161" t="s">
        <v>524</v>
      </c>
      <c r="F1" s="161" t="s">
        <v>525</v>
      </c>
      <c r="G1" s="161" t="s">
        <v>526</v>
      </c>
      <c r="H1" s="161" t="s">
        <v>527</v>
      </c>
      <c r="I1" s="161" t="s">
        <v>528</v>
      </c>
      <c r="K1" s="161" t="s">
        <v>529</v>
      </c>
    </row>
    <row r="2" spans="1:11" ht="15" customHeight="1" x14ac:dyDescent="0.25">
      <c r="A2" t="s">
        <v>530</v>
      </c>
      <c r="B2" t="s">
        <v>194</v>
      </c>
      <c r="C2" t="s">
        <v>531</v>
      </c>
      <c r="D2" t="s">
        <v>532</v>
      </c>
      <c r="E2" s="169">
        <v>41640</v>
      </c>
      <c r="F2">
        <v>1927</v>
      </c>
      <c r="G2">
        <f t="shared" ref="G2:G65" si="0">SUMIF($C$2:$C$266,C2,$F$2:$F$266)</f>
        <v>49749</v>
      </c>
      <c r="H2" t="s">
        <v>241</v>
      </c>
      <c r="I2" t="s">
        <v>186</v>
      </c>
      <c r="K2" t="s">
        <v>531</v>
      </c>
    </row>
    <row r="3" spans="1:11" ht="15" customHeight="1" x14ac:dyDescent="0.25">
      <c r="A3" t="s">
        <v>530</v>
      </c>
      <c r="B3" t="s">
        <v>194</v>
      </c>
      <c r="C3" t="s">
        <v>531</v>
      </c>
      <c r="D3" t="s">
        <v>533</v>
      </c>
      <c r="E3" s="169">
        <v>41640</v>
      </c>
      <c r="F3">
        <v>1988</v>
      </c>
      <c r="G3">
        <f t="shared" si="0"/>
        <v>49749</v>
      </c>
      <c r="H3" t="s">
        <v>253</v>
      </c>
      <c r="I3" t="s">
        <v>186</v>
      </c>
      <c r="K3" t="s">
        <v>534</v>
      </c>
    </row>
    <row r="4" spans="1:11" ht="15" customHeight="1" x14ac:dyDescent="0.25">
      <c r="A4" t="s">
        <v>530</v>
      </c>
      <c r="B4" t="s">
        <v>194</v>
      </c>
      <c r="C4" t="s">
        <v>531</v>
      </c>
      <c r="D4" t="s">
        <v>535</v>
      </c>
      <c r="E4" s="169">
        <v>41640</v>
      </c>
      <c r="F4">
        <v>3378</v>
      </c>
      <c r="G4">
        <f t="shared" si="0"/>
        <v>49749</v>
      </c>
      <c r="H4" t="s">
        <v>255</v>
      </c>
      <c r="I4" t="s">
        <v>186</v>
      </c>
      <c r="K4" t="s">
        <v>536</v>
      </c>
    </row>
    <row r="5" spans="1:11" ht="15" customHeight="1" x14ac:dyDescent="0.25">
      <c r="A5" t="s">
        <v>530</v>
      </c>
      <c r="B5" t="s">
        <v>194</v>
      </c>
      <c r="C5" t="s">
        <v>531</v>
      </c>
      <c r="D5" t="s">
        <v>537</v>
      </c>
      <c r="E5" s="169">
        <v>41640</v>
      </c>
      <c r="F5">
        <v>5546</v>
      </c>
      <c r="G5">
        <f t="shared" si="0"/>
        <v>49749</v>
      </c>
      <c r="H5" t="s">
        <v>271</v>
      </c>
      <c r="I5" t="s">
        <v>186</v>
      </c>
      <c r="K5" t="s">
        <v>538</v>
      </c>
    </row>
    <row r="6" spans="1:11" ht="15" customHeight="1" x14ac:dyDescent="0.25">
      <c r="A6" t="s">
        <v>530</v>
      </c>
      <c r="B6" t="s">
        <v>194</v>
      </c>
      <c r="C6" t="s">
        <v>531</v>
      </c>
      <c r="D6" t="s">
        <v>539</v>
      </c>
      <c r="E6" s="169">
        <v>41640</v>
      </c>
      <c r="F6">
        <v>4942</v>
      </c>
      <c r="G6">
        <f t="shared" si="0"/>
        <v>49749</v>
      </c>
      <c r="H6" t="s">
        <v>322</v>
      </c>
      <c r="I6" t="s">
        <v>186</v>
      </c>
      <c r="K6" t="s">
        <v>540</v>
      </c>
    </row>
    <row r="7" spans="1:11" ht="15" customHeight="1" x14ac:dyDescent="0.25">
      <c r="A7" t="s">
        <v>530</v>
      </c>
      <c r="B7" t="s">
        <v>194</v>
      </c>
      <c r="C7" t="s">
        <v>531</v>
      </c>
      <c r="D7" t="s">
        <v>541</v>
      </c>
      <c r="E7" s="169">
        <v>41640</v>
      </c>
      <c r="F7">
        <v>3961</v>
      </c>
      <c r="G7">
        <f t="shared" si="0"/>
        <v>49749</v>
      </c>
      <c r="H7" t="s">
        <v>334</v>
      </c>
      <c r="I7" t="s">
        <v>186</v>
      </c>
      <c r="K7" t="s">
        <v>542</v>
      </c>
    </row>
    <row r="8" spans="1:11" ht="15" customHeight="1" x14ac:dyDescent="0.25">
      <c r="A8" t="s">
        <v>530</v>
      </c>
      <c r="B8" t="s">
        <v>194</v>
      </c>
      <c r="C8" t="s">
        <v>531</v>
      </c>
      <c r="D8" t="s">
        <v>543</v>
      </c>
      <c r="E8" s="169">
        <v>41640</v>
      </c>
      <c r="F8">
        <v>2309</v>
      </c>
      <c r="G8">
        <f t="shared" si="0"/>
        <v>49749</v>
      </c>
      <c r="H8" t="s">
        <v>345</v>
      </c>
      <c r="I8" t="s">
        <v>186</v>
      </c>
      <c r="K8" t="s">
        <v>544</v>
      </c>
    </row>
    <row r="9" spans="1:11" ht="15" customHeight="1" x14ac:dyDescent="0.25">
      <c r="A9" t="s">
        <v>530</v>
      </c>
      <c r="B9" t="s">
        <v>194</v>
      </c>
      <c r="C9" t="s">
        <v>531</v>
      </c>
      <c r="D9" t="s">
        <v>545</v>
      </c>
      <c r="E9" s="169">
        <v>41640</v>
      </c>
      <c r="F9">
        <v>6964</v>
      </c>
      <c r="G9">
        <f t="shared" si="0"/>
        <v>49749</v>
      </c>
      <c r="H9" t="s">
        <v>355</v>
      </c>
      <c r="I9" t="s">
        <v>186</v>
      </c>
      <c r="K9" t="s">
        <v>546</v>
      </c>
    </row>
    <row r="10" spans="1:11" ht="15" customHeight="1" x14ac:dyDescent="0.25">
      <c r="A10" t="s">
        <v>530</v>
      </c>
      <c r="B10" t="s">
        <v>194</v>
      </c>
      <c r="C10" t="s">
        <v>531</v>
      </c>
      <c r="D10" t="s">
        <v>547</v>
      </c>
      <c r="E10" s="169">
        <v>41640</v>
      </c>
      <c r="F10">
        <v>6458</v>
      </c>
      <c r="G10">
        <f t="shared" si="0"/>
        <v>49749</v>
      </c>
      <c r="H10" t="s">
        <v>386</v>
      </c>
      <c r="I10" t="s">
        <v>186</v>
      </c>
      <c r="K10" t="s">
        <v>548</v>
      </c>
    </row>
    <row r="11" spans="1:11" ht="15" customHeight="1" x14ac:dyDescent="0.25">
      <c r="A11" t="s">
        <v>530</v>
      </c>
      <c r="B11" t="s">
        <v>194</v>
      </c>
      <c r="C11" t="s">
        <v>531</v>
      </c>
      <c r="D11" t="s">
        <v>549</v>
      </c>
      <c r="E11" s="169">
        <v>41640</v>
      </c>
      <c r="F11">
        <v>4303</v>
      </c>
      <c r="G11">
        <f t="shared" si="0"/>
        <v>49749</v>
      </c>
      <c r="H11" t="s">
        <v>447</v>
      </c>
      <c r="I11" t="s">
        <v>186</v>
      </c>
      <c r="K11" t="s">
        <v>550</v>
      </c>
    </row>
    <row r="12" spans="1:11" ht="15" customHeight="1" x14ac:dyDescent="0.25">
      <c r="A12" t="s">
        <v>530</v>
      </c>
      <c r="B12" t="s">
        <v>194</v>
      </c>
      <c r="C12" t="s">
        <v>531</v>
      </c>
      <c r="D12" t="s">
        <v>551</v>
      </c>
      <c r="E12" s="169">
        <v>41640</v>
      </c>
      <c r="F12">
        <v>7973</v>
      </c>
      <c r="G12">
        <f t="shared" si="0"/>
        <v>49749</v>
      </c>
      <c r="H12" t="s">
        <v>505</v>
      </c>
      <c r="I12" t="s">
        <v>186</v>
      </c>
      <c r="K12" t="s">
        <v>552</v>
      </c>
    </row>
    <row r="13" spans="1:11" ht="15" customHeight="1" x14ac:dyDescent="0.25">
      <c r="A13" t="s">
        <v>530</v>
      </c>
      <c r="B13" t="s">
        <v>185</v>
      </c>
      <c r="C13" t="s">
        <v>534</v>
      </c>
      <c r="D13" t="s">
        <v>553</v>
      </c>
      <c r="E13" s="169">
        <v>36892</v>
      </c>
      <c r="F13">
        <v>9184</v>
      </c>
      <c r="G13">
        <f t="shared" si="0"/>
        <v>30077</v>
      </c>
      <c r="H13" t="s">
        <v>285</v>
      </c>
      <c r="I13" t="s">
        <v>186</v>
      </c>
      <c r="K13" t="s">
        <v>554</v>
      </c>
    </row>
    <row r="14" spans="1:11" ht="15" customHeight="1" x14ac:dyDescent="0.25">
      <c r="A14" t="s">
        <v>530</v>
      </c>
      <c r="B14" t="s">
        <v>185</v>
      </c>
      <c r="C14" t="s">
        <v>534</v>
      </c>
      <c r="D14" t="s">
        <v>555</v>
      </c>
      <c r="E14" s="169">
        <v>36892</v>
      </c>
      <c r="F14">
        <v>13150</v>
      </c>
      <c r="G14">
        <f t="shared" si="0"/>
        <v>30077</v>
      </c>
      <c r="H14" t="s">
        <v>487</v>
      </c>
      <c r="I14" t="s">
        <v>186</v>
      </c>
      <c r="K14" t="s">
        <v>556</v>
      </c>
    </row>
    <row r="15" spans="1:11" ht="15" customHeight="1" x14ac:dyDescent="0.25">
      <c r="A15" t="s">
        <v>530</v>
      </c>
      <c r="B15" t="s">
        <v>185</v>
      </c>
      <c r="C15" t="s">
        <v>534</v>
      </c>
      <c r="D15" t="s">
        <v>557</v>
      </c>
      <c r="E15" s="169">
        <v>36892</v>
      </c>
      <c r="F15">
        <v>7743</v>
      </c>
      <c r="G15">
        <f t="shared" si="0"/>
        <v>30077</v>
      </c>
      <c r="H15" t="s">
        <v>495</v>
      </c>
      <c r="I15" t="s">
        <v>186</v>
      </c>
      <c r="K15" t="s">
        <v>558</v>
      </c>
    </row>
    <row r="16" spans="1:11" ht="15" customHeight="1" x14ac:dyDescent="0.25">
      <c r="A16" t="s">
        <v>530</v>
      </c>
      <c r="B16" t="s">
        <v>185</v>
      </c>
      <c r="C16" t="s">
        <v>536</v>
      </c>
      <c r="D16" t="s">
        <v>559</v>
      </c>
      <c r="E16" s="169">
        <v>45056</v>
      </c>
      <c r="F16">
        <v>3148</v>
      </c>
      <c r="G16">
        <f t="shared" si="0"/>
        <v>12078</v>
      </c>
      <c r="H16" t="s">
        <v>414</v>
      </c>
      <c r="I16" t="s">
        <v>186</v>
      </c>
      <c r="K16" t="s">
        <v>560</v>
      </c>
    </row>
    <row r="17" spans="1:11" ht="15" customHeight="1" x14ac:dyDescent="0.25">
      <c r="A17" t="s">
        <v>530</v>
      </c>
      <c r="B17" t="s">
        <v>185</v>
      </c>
      <c r="C17" t="s">
        <v>536</v>
      </c>
      <c r="D17" t="s">
        <v>561</v>
      </c>
      <c r="E17" s="169">
        <v>45056</v>
      </c>
      <c r="F17">
        <v>2947</v>
      </c>
      <c r="G17">
        <f t="shared" si="0"/>
        <v>12078</v>
      </c>
      <c r="H17" t="s">
        <v>437</v>
      </c>
      <c r="I17" t="s">
        <v>186</v>
      </c>
      <c r="K17" t="s">
        <v>562</v>
      </c>
    </row>
    <row r="18" spans="1:11" ht="15" customHeight="1" x14ac:dyDescent="0.25">
      <c r="A18" t="s">
        <v>530</v>
      </c>
      <c r="B18" t="s">
        <v>185</v>
      </c>
      <c r="C18" t="s">
        <v>536</v>
      </c>
      <c r="D18" t="s">
        <v>563</v>
      </c>
      <c r="E18" s="169">
        <v>45056</v>
      </c>
      <c r="F18">
        <v>5983</v>
      </c>
      <c r="G18">
        <f t="shared" si="0"/>
        <v>12078</v>
      </c>
      <c r="H18" t="s">
        <v>464</v>
      </c>
      <c r="I18" t="s">
        <v>186</v>
      </c>
      <c r="K18" t="s">
        <v>564</v>
      </c>
    </row>
    <row r="19" spans="1:11" ht="15" customHeight="1" x14ac:dyDescent="0.25">
      <c r="A19" t="s">
        <v>530</v>
      </c>
      <c r="B19" t="s">
        <v>183</v>
      </c>
      <c r="C19" t="s">
        <v>538</v>
      </c>
      <c r="D19" t="s">
        <v>565</v>
      </c>
      <c r="E19" s="169">
        <v>41640</v>
      </c>
      <c r="F19">
        <v>933</v>
      </c>
      <c r="G19">
        <f t="shared" si="0"/>
        <v>23572</v>
      </c>
      <c r="H19" t="s">
        <v>215</v>
      </c>
      <c r="I19" t="s">
        <v>186</v>
      </c>
      <c r="K19" t="s">
        <v>566</v>
      </c>
    </row>
    <row r="20" spans="1:11" ht="15" customHeight="1" x14ac:dyDescent="0.25">
      <c r="A20" t="s">
        <v>530</v>
      </c>
      <c r="B20" t="s">
        <v>183</v>
      </c>
      <c r="C20" t="s">
        <v>538</v>
      </c>
      <c r="D20" t="s">
        <v>567</v>
      </c>
      <c r="E20" s="169">
        <v>41640</v>
      </c>
      <c r="F20">
        <v>4786</v>
      </c>
      <c r="G20">
        <f t="shared" si="0"/>
        <v>23572</v>
      </c>
      <c r="H20" t="s">
        <v>243</v>
      </c>
      <c r="I20" t="s">
        <v>127</v>
      </c>
      <c r="K20" t="s">
        <v>568</v>
      </c>
    </row>
    <row r="21" spans="1:11" ht="15" customHeight="1" x14ac:dyDescent="0.25">
      <c r="A21" t="s">
        <v>530</v>
      </c>
      <c r="B21" t="s">
        <v>183</v>
      </c>
      <c r="C21" t="s">
        <v>538</v>
      </c>
      <c r="D21" t="s">
        <v>569</v>
      </c>
      <c r="E21" s="169">
        <v>41640</v>
      </c>
      <c r="F21">
        <v>5429</v>
      </c>
      <c r="G21">
        <f t="shared" si="0"/>
        <v>23572</v>
      </c>
      <c r="H21" t="s">
        <v>269</v>
      </c>
      <c r="I21" t="s">
        <v>127</v>
      </c>
      <c r="K21" t="s">
        <v>570</v>
      </c>
    </row>
    <row r="22" spans="1:11" ht="15" customHeight="1" x14ac:dyDescent="0.25">
      <c r="A22" t="s">
        <v>530</v>
      </c>
      <c r="B22" t="s">
        <v>183</v>
      </c>
      <c r="C22" t="s">
        <v>538</v>
      </c>
      <c r="D22" t="s">
        <v>571</v>
      </c>
      <c r="E22" s="169">
        <v>41640</v>
      </c>
      <c r="F22">
        <v>4815</v>
      </c>
      <c r="G22">
        <f t="shared" si="0"/>
        <v>23572</v>
      </c>
      <c r="H22" t="s">
        <v>295</v>
      </c>
      <c r="I22" t="s">
        <v>186</v>
      </c>
      <c r="K22" t="s">
        <v>572</v>
      </c>
    </row>
    <row r="23" spans="1:11" ht="15" customHeight="1" x14ac:dyDescent="0.25">
      <c r="A23" t="s">
        <v>530</v>
      </c>
      <c r="B23" t="s">
        <v>183</v>
      </c>
      <c r="C23" t="s">
        <v>538</v>
      </c>
      <c r="D23" t="s">
        <v>573</v>
      </c>
      <c r="E23" s="169">
        <v>41640</v>
      </c>
      <c r="F23">
        <v>5203</v>
      </c>
      <c r="G23">
        <f t="shared" si="0"/>
        <v>23572</v>
      </c>
      <c r="H23" t="s">
        <v>385</v>
      </c>
      <c r="I23" t="s">
        <v>127</v>
      </c>
      <c r="K23" t="s">
        <v>574</v>
      </c>
    </row>
    <row r="24" spans="1:11" ht="15" customHeight="1" x14ac:dyDescent="0.25">
      <c r="A24" t="s">
        <v>530</v>
      </c>
      <c r="B24" t="s">
        <v>183</v>
      </c>
      <c r="C24" t="s">
        <v>538</v>
      </c>
      <c r="D24" t="s">
        <v>575</v>
      </c>
      <c r="E24" s="169">
        <v>41640</v>
      </c>
      <c r="F24">
        <v>736</v>
      </c>
      <c r="G24">
        <f t="shared" si="0"/>
        <v>23572</v>
      </c>
      <c r="H24" t="s">
        <v>460</v>
      </c>
      <c r="I24" t="s">
        <v>186</v>
      </c>
      <c r="K24" t="s">
        <v>576</v>
      </c>
    </row>
    <row r="25" spans="1:11" ht="15" customHeight="1" x14ac:dyDescent="0.25">
      <c r="A25" t="s">
        <v>530</v>
      </c>
      <c r="B25" t="s">
        <v>183</v>
      </c>
      <c r="C25" t="s">
        <v>538</v>
      </c>
      <c r="D25" t="s">
        <v>516</v>
      </c>
      <c r="E25" s="169">
        <v>41640</v>
      </c>
      <c r="F25">
        <v>1670</v>
      </c>
      <c r="G25">
        <f t="shared" si="0"/>
        <v>23572</v>
      </c>
      <c r="H25" t="s">
        <v>516</v>
      </c>
      <c r="I25" t="s">
        <v>186</v>
      </c>
      <c r="K25" t="s">
        <v>577</v>
      </c>
    </row>
    <row r="26" spans="1:11" ht="15" customHeight="1" x14ac:dyDescent="0.25">
      <c r="A26" t="s">
        <v>530</v>
      </c>
      <c r="B26" t="s">
        <v>188</v>
      </c>
      <c r="C26" t="s">
        <v>540</v>
      </c>
      <c r="D26" t="s">
        <v>578</v>
      </c>
      <c r="E26" s="169">
        <v>39814</v>
      </c>
      <c r="F26">
        <v>9018</v>
      </c>
      <c r="G26">
        <f t="shared" si="0"/>
        <v>26704</v>
      </c>
      <c r="H26" t="s">
        <v>187</v>
      </c>
      <c r="I26" t="s">
        <v>186</v>
      </c>
      <c r="K26" t="s">
        <v>579</v>
      </c>
    </row>
    <row r="27" spans="1:11" ht="15" customHeight="1" x14ac:dyDescent="0.25">
      <c r="A27" t="s">
        <v>530</v>
      </c>
      <c r="B27" t="s">
        <v>188</v>
      </c>
      <c r="C27" t="s">
        <v>540</v>
      </c>
      <c r="D27" t="s">
        <v>580</v>
      </c>
      <c r="E27" s="169">
        <v>39814</v>
      </c>
      <c r="F27">
        <v>13246</v>
      </c>
      <c r="G27">
        <f t="shared" si="0"/>
        <v>26704</v>
      </c>
      <c r="H27" t="s">
        <v>424</v>
      </c>
      <c r="I27" t="s">
        <v>186</v>
      </c>
      <c r="K27" t="s">
        <v>581</v>
      </c>
    </row>
    <row r="28" spans="1:11" ht="15" customHeight="1" x14ac:dyDescent="0.25">
      <c r="A28" t="s">
        <v>530</v>
      </c>
      <c r="B28" t="s">
        <v>188</v>
      </c>
      <c r="C28" t="s">
        <v>540</v>
      </c>
      <c r="D28" t="s">
        <v>582</v>
      </c>
      <c r="E28" s="169">
        <v>39814</v>
      </c>
      <c r="F28">
        <v>4440</v>
      </c>
      <c r="G28">
        <f t="shared" si="0"/>
        <v>26704</v>
      </c>
      <c r="H28" t="s">
        <v>510</v>
      </c>
      <c r="I28" t="s">
        <v>186</v>
      </c>
      <c r="K28" t="s">
        <v>583</v>
      </c>
    </row>
    <row r="29" spans="1:11" ht="15" customHeight="1" x14ac:dyDescent="0.25">
      <c r="A29" t="s">
        <v>530</v>
      </c>
      <c r="B29" t="s">
        <v>188</v>
      </c>
      <c r="C29" t="s">
        <v>542</v>
      </c>
      <c r="D29" t="s">
        <v>584</v>
      </c>
      <c r="E29" s="169">
        <v>39814</v>
      </c>
      <c r="F29">
        <v>5467</v>
      </c>
      <c r="G29">
        <f t="shared" si="0"/>
        <v>70660</v>
      </c>
      <c r="H29" t="s">
        <v>223</v>
      </c>
      <c r="I29" t="s">
        <v>186</v>
      </c>
      <c r="K29" t="s">
        <v>585</v>
      </c>
    </row>
    <row r="30" spans="1:11" ht="15" customHeight="1" x14ac:dyDescent="0.25">
      <c r="A30" t="s">
        <v>530</v>
      </c>
      <c r="B30" t="s">
        <v>188</v>
      </c>
      <c r="C30" t="s">
        <v>542</v>
      </c>
      <c r="D30" t="s">
        <v>586</v>
      </c>
      <c r="E30" s="169">
        <v>39814</v>
      </c>
      <c r="F30">
        <v>5552</v>
      </c>
      <c r="G30">
        <f t="shared" si="0"/>
        <v>70660</v>
      </c>
      <c r="H30" t="s">
        <v>228</v>
      </c>
      <c r="I30" t="s">
        <v>186</v>
      </c>
      <c r="K30" t="s">
        <v>587</v>
      </c>
    </row>
    <row r="31" spans="1:11" ht="15" customHeight="1" x14ac:dyDescent="0.25">
      <c r="A31" t="s">
        <v>530</v>
      </c>
      <c r="B31" t="s">
        <v>188</v>
      </c>
      <c r="C31" t="s">
        <v>542</v>
      </c>
      <c r="D31" t="s">
        <v>588</v>
      </c>
      <c r="E31" s="169">
        <v>39814</v>
      </c>
      <c r="F31">
        <v>6391</v>
      </c>
      <c r="G31">
        <f t="shared" si="0"/>
        <v>70660</v>
      </c>
      <c r="H31" t="s">
        <v>336</v>
      </c>
      <c r="I31" t="s">
        <v>186</v>
      </c>
      <c r="K31" t="s">
        <v>589</v>
      </c>
    </row>
    <row r="32" spans="1:11" ht="15" customHeight="1" x14ac:dyDescent="0.25">
      <c r="A32" t="s">
        <v>530</v>
      </c>
      <c r="B32" t="s">
        <v>188</v>
      </c>
      <c r="C32" t="s">
        <v>542</v>
      </c>
      <c r="D32" t="s">
        <v>590</v>
      </c>
      <c r="E32" s="169">
        <v>39814</v>
      </c>
      <c r="F32">
        <v>14646</v>
      </c>
      <c r="G32">
        <f t="shared" si="0"/>
        <v>70660</v>
      </c>
      <c r="H32" t="s">
        <v>337</v>
      </c>
      <c r="I32" t="s">
        <v>186</v>
      </c>
      <c r="K32" t="s">
        <v>591</v>
      </c>
    </row>
    <row r="33" spans="1:11" ht="15" customHeight="1" x14ac:dyDescent="0.25">
      <c r="A33" t="s">
        <v>530</v>
      </c>
      <c r="B33" t="s">
        <v>188</v>
      </c>
      <c r="C33" t="s">
        <v>542</v>
      </c>
      <c r="D33" t="s">
        <v>592</v>
      </c>
      <c r="E33" s="169">
        <v>39814</v>
      </c>
      <c r="F33">
        <v>8599</v>
      </c>
      <c r="G33">
        <f t="shared" si="0"/>
        <v>70660</v>
      </c>
      <c r="H33" t="s">
        <v>350</v>
      </c>
      <c r="I33" t="s">
        <v>186</v>
      </c>
      <c r="K33" t="s">
        <v>593</v>
      </c>
    </row>
    <row r="34" spans="1:11" ht="15" customHeight="1" x14ac:dyDescent="0.25">
      <c r="A34" t="s">
        <v>530</v>
      </c>
      <c r="B34" t="s">
        <v>188</v>
      </c>
      <c r="C34" t="s">
        <v>542</v>
      </c>
      <c r="D34" t="s">
        <v>594</v>
      </c>
      <c r="E34" s="169">
        <v>39814</v>
      </c>
      <c r="F34">
        <v>13404</v>
      </c>
      <c r="G34">
        <f t="shared" si="0"/>
        <v>70660</v>
      </c>
      <c r="H34" t="s">
        <v>394</v>
      </c>
      <c r="I34" t="s">
        <v>186</v>
      </c>
      <c r="K34" t="s">
        <v>595</v>
      </c>
    </row>
    <row r="35" spans="1:11" ht="15" customHeight="1" x14ac:dyDescent="0.25">
      <c r="A35" t="s">
        <v>530</v>
      </c>
      <c r="B35" t="s">
        <v>188</v>
      </c>
      <c r="C35" t="s">
        <v>542</v>
      </c>
      <c r="D35" t="s">
        <v>596</v>
      </c>
      <c r="E35" s="169">
        <v>39814</v>
      </c>
      <c r="F35">
        <v>7263</v>
      </c>
      <c r="G35">
        <f t="shared" si="0"/>
        <v>70660</v>
      </c>
      <c r="H35" t="s">
        <v>420</v>
      </c>
      <c r="I35" t="s">
        <v>186</v>
      </c>
      <c r="K35" t="s">
        <v>597</v>
      </c>
    </row>
    <row r="36" spans="1:11" ht="15" customHeight="1" x14ac:dyDescent="0.25">
      <c r="A36" t="s">
        <v>530</v>
      </c>
      <c r="B36" t="s">
        <v>188</v>
      </c>
      <c r="C36" t="s">
        <v>542</v>
      </c>
      <c r="D36" t="s">
        <v>598</v>
      </c>
      <c r="E36" s="169">
        <v>39814</v>
      </c>
      <c r="F36">
        <v>9338</v>
      </c>
      <c r="G36">
        <f t="shared" si="0"/>
        <v>70660</v>
      </c>
      <c r="H36" t="s">
        <v>428</v>
      </c>
      <c r="I36" t="s">
        <v>186</v>
      </c>
      <c r="K36" t="s">
        <v>599</v>
      </c>
    </row>
    <row r="37" spans="1:11" ht="15" customHeight="1" x14ac:dyDescent="0.25">
      <c r="A37" t="s">
        <v>530</v>
      </c>
      <c r="B37" t="s">
        <v>183</v>
      </c>
      <c r="C37" t="s">
        <v>544</v>
      </c>
      <c r="D37" t="s">
        <v>600</v>
      </c>
      <c r="E37" s="169">
        <v>38718</v>
      </c>
      <c r="F37">
        <v>2469</v>
      </c>
      <c r="G37">
        <f t="shared" si="0"/>
        <v>32250</v>
      </c>
      <c r="H37" t="s">
        <v>235</v>
      </c>
      <c r="I37" t="s">
        <v>127</v>
      </c>
      <c r="K37" t="s">
        <v>601</v>
      </c>
    </row>
    <row r="38" spans="1:11" ht="15" customHeight="1" x14ac:dyDescent="0.25">
      <c r="A38" t="s">
        <v>530</v>
      </c>
      <c r="B38" t="s">
        <v>183</v>
      </c>
      <c r="C38" t="s">
        <v>544</v>
      </c>
      <c r="D38" t="s">
        <v>602</v>
      </c>
      <c r="E38" s="169">
        <v>38718</v>
      </c>
      <c r="F38">
        <v>5703</v>
      </c>
      <c r="G38">
        <f t="shared" si="0"/>
        <v>32250</v>
      </c>
      <c r="H38" t="s">
        <v>331</v>
      </c>
      <c r="I38" t="s">
        <v>186</v>
      </c>
      <c r="K38" t="s">
        <v>603</v>
      </c>
    </row>
    <row r="39" spans="1:11" ht="15" customHeight="1" x14ac:dyDescent="0.25">
      <c r="A39" t="s">
        <v>530</v>
      </c>
      <c r="B39" t="s">
        <v>183</v>
      </c>
      <c r="C39" t="s">
        <v>544</v>
      </c>
      <c r="D39" t="s">
        <v>604</v>
      </c>
      <c r="E39" s="169">
        <v>38718</v>
      </c>
      <c r="F39">
        <v>4519</v>
      </c>
      <c r="G39">
        <f t="shared" si="0"/>
        <v>32250</v>
      </c>
      <c r="H39" t="s">
        <v>332</v>
      </c>
      <c r="I39" t="s">
        <v>127</v>
      </c>
      <c r="K39" t="s">
        <v>605</v>
      </c>
    </row>
    <row r="40" spans="1:11" ht="15" customHeight="1" x14ac:dyDescent="0.25">
      <c r="A40" t="s">
        <v>530</v>
      </c>
      <c r="B40" t="s">
        <v>183</v>
      </c>
      <c r="C40" t="s">
        <v>544</v>
      </c>
      <c r="D40" t="s">
        <v>606</v>
      </c>
      <c r="E40" s="169">
        <v>38718</v>
      </c>
      <c r="F40">
        <v>7195</v>
      </c>
      <c r="G40">
        <f t="shared" si="0"/>
        <v>32250</v>
      </c>
      <c r="H40" t="s">
        <v>435</v>
      </c>
      <c r="I40" t="s">
        <v>186</v>
      </c>
      <c r="K40" t="s">
        <v>607</v>
      </c>
    </row>
    <row r="41" spans="1:11" ht="15" customHeight="1" x14ac:dyDescent="0.25">
      <c r="A41" t="s">
        <v>530</v>
      </c>
      <c r="B41" t="s">
        <v>183</v>
      </c>
      <c r="C41" t="s">
        <v>544</v>
      </c>
      <c r="D41" t="s">
        <v>608</v>
      </c>
      <c r="E41" s="169">
        <v>38718</v>
      </c>
      <c r="F41">
        <v>12364</v>
      </c>
      <c r="G41">
        <f t="shared" si="0"/>
        <v>32250</v>
      </c>
      <c r="H41" t="s">
        <v>440</v>
      </c>
      <c r="I41" t="s">
        <v>186</v>
      </c>
      <c r="K41" t="s">
        <v>609</v>
      </c>
    </row>
    <row r="42" spans="1:11" ht="15" customHeight="1" x14ac:dyDescent="0.25">
      <c r="A42" t="s">
        <v>530</v>
      </c>
      <c r="B42" t="s">
        <v>208</v>
      </c>
      <c r="C42" t="s">
        <v>546</v>
      </c>
      <c r="D42" t="s">
        <v>610</v>
      </c>
      <c r="E42" s="169">
        <v>41640</v>
      </c>
      <c r="F42">
        <v>3001</v>
      </c>
      <c r="G42">
        <f t="shared" si="0"/>
        <v>42188</v>
      </c>
      <c r="H42" t="s">
        <v>302</v>
      </c>
      <c r="I42" t="s">
        <v>127</v>
      </c>
      <c r="K42" t="s">
        <v>611</v>
      </c>
    </row>
    <row r="43" spans="1:11" ht="15" customHeight="1" x14ac:dyDescent="0.25">
      <c r="A43" t="s">
        <v>530</v>
      </c>
      <c r="B43" t="s">
        <v>208</v>
      </c>
      <c r="C43" t="s">
        <v>546</v>
      </c>
      <c r="D43" t="s">
        <v>612</v>
      </c>
      <c r="E43" s="169">
        <v>41640</v>
      </c>
      <c r="F43">
        <v>1182</v>
      </c>
      <c r="G43">
        <f t="shared" si="0"/>
        <v>42188</v>
      </c>
      <c r="H43" t="s">
        <v>312</v>
      </c>
      <c r="I43" t="s">
        <v>127</v>
      </c>
    </row>
    <row r="44" spans="1:11" ht="15" customHeight="1" x14ac:dyDescent="0.25">
      <c r="A44" t="s">
        <v>530</v>
      </c>
      <c r="B44" t="s">
        <v>208</v>
      </c>
      <c r="C44" t="s">
        <v>546</v>
      </c>
      <c r="D44" t="s">
        <v>613</v>
      </c>
      <c r="E44" s="169">
        <v>41640</v>
      </c>
      <c r="F44">
        <v>2685</v>
      </c>
      <c r="G44">
        <f t="shared" si="0"/>
        <v>42188</v>
      </c>
      <c r="H44" t="s">
        <v>342</v>
      </c>
      <c r="I44" t="s">
        <v>127</v>
      </c>
    </row>
    <row r="45" spans="1:11" ht="15" customHeight="1" x14ac:dyDescent="0.25">
      <c r="A45" t="s">
        <v>530</v>
      </c>
      <c r="B45" t="s">
        <v>208</v>
      </c>
      <c r="C45" t="s">
        <v>546</v>
      </c>
      <c r="D45" t="s">
        <v>614</v>
      </c>
      <c r="E45" s="169">
        <v>41640</v>
      </c>
      <c r="F45">
        <v>951</v>
      </c>
      <c r="G45">
        <f t="shared" si="0"/>
        <v>42188</v>
      </c>
      <c r="H45" t="s">
        <v>377</v>
      </c>
      <c r="I45" t="s">
        <v>186</v>
      </c>
    </row>
    <row r="46" spans="1:11" ht="15" customHeight="1" x14ac:dyDescent="0.25">
      <c r="A46" t="s">
        <v>530</v>
      </c>
      <c r="B46" t="s">
        <v>208</v>
      </c>
      <c r="C46" t="s">
        <v>546</v>
      </c>
      <c r="D46" t="s">
        <v>615</v>
      </c>
      <c r="E46" s="169">
        <v>41640</v>
      </c>
      <c r="F46">
        <v>18473</v>
      </c>
      <c r="G46">
        <f t="shared" si="0"/>
        <v>42188</v>
      </c>
      <c r="H46" t="s">
        <v>402</v>
      </c>
      <c r="I46" t="s">
        <v>127</v>
      </c>
    </row>
    <row r="47" spans="1:11" ht="15" customHeight="1" x14ac:dyDescent="0.25">
      <c r="A47" t="s">
        <v>530</v>
      </c>
      <c r="B47" t="s">
        <v>208</v>
      </c>
      <c r="C47" t="s">
        <v>546</v>
      </c>
      <c r="D47" t="s">
        <v>616</v>
      </c>
      <c r="E47" s="169">
        <v>41640</v>
      </c>
      <c r="F47">
        <v>2196</v>
      </c>
      <c r="G47">
        <f t="shared" si="0"/>
        <v>42188</v>
      </c>
      <c r="H47" t="s">
        <v>409</v>
      </c>
      <c r="I47" t="s">
        <v>127</v>
      </c>
    </row>
    <row r="48" spans="1:11" ht="15" customHeight="1" x14ac:dyDescent="0.25">
      <c r="A48" t="s">
        <v>530</v>
      </c>
      <c r="B48" t="s">
        <v>208</v>
      </c>
      <c r="C48" t="s">
        <v>546</v>
      </c>
      <c r="D48" t="s">
        <v>617</v>
      </c>
      <c r="E48" s="169">
        <v>41640</v>
      </c>
      <c r="F48">
        <v>1611</v>
      </c>
      <c r="G48">
        <f t="shared" si="0"/>
        <v>42188</v>
      </c>
      <c r="H48" t="s">
        <v>415</v>
      </c>
      <c r="I48" t="s">
        <v>186</v>
      </c>
    </row>
    <row r="49" spans="1:9" ht="15" customHeight="1" x14ac:dyDescent="0.25">
      <c r="A49" t="s">
        <v>530</v>
      </c>
      <c r="B49" t="s">
        <v>208</v>
      </c>
      <c r="C49" t="s">
        <v>546</v>
      </c>
      <c r="D49" t="s">
        <v>618</v>
      </c>
      <c r="E49" s="169">
        <v>41640</v>
      </c>
      <c r="F49">
        <v>657</v>
      </c>
      <c r="G49">
        <f t="shared" si="0"/>
        <v>42188</v>
      </c>
      <c r="H49" t="s">
        <v>433</v>
      </c>
      <c r="I49" t="s">
        <v>186</v>
      </c>
    </row>
    <row r="50" spans="1:9" ht="15" customHeight="1" x14ac:dyDescent="0.25">
      <c r="A50" t="s">
        <v>530</v>
      </c>
      <c r="B50" t="s">
        <v>208</v>
      </c>
      <c r="C50" t="s">
        <v>546</v>
      </c>
      <c r="D50" t="s">
        <v>619</v>
      </c>
      <c r="E50" s="169">
        <v>41640</v>
      </c>
      <c r="F50">
        <v>9007</v>
      </c>
      <c r="G50">
        <f t="shared" si="0"/>
        <v>42188</v>
      </c>
      <c r="H50" t="s">
        <v>479</v>
      </c>
      <c r="I50" t="s">
        <v>186</v>
      </c>
    </row>
    <row r="51" spans="1:9" ht="15" customHeight="1" x14ac:dyDescent="0.25">
      <c r="A51" t="s">
        <v>530</v>
      </c>
      <c r="B51" t="s">
        <v>208</v>
      </c>
      <c r="C51" t="s">
        <v>546</v>
      </c>
      <c r="D51" t="s">
        <v>620</v>
      </c>
      <c r="E51" s="169">
        <v>41640</v>
      </c>
      <c r="F51">
        <v>2425</v>
      </c>
      <c r="G51">
        <f t="shared" si="0"/>
        <v>42188</v>
      </c>
      <c r="H51" t="s">
        <v>480</v>
      </c>
      <c r="I51" t="s">
        <v>127</v>
      </c>
    </row>
    <row r="52" spans="1:9" ht="15" customHeight="1" x14ac:dyDescent="0.25">
      <c r="A52" t="s">
        <v>530</v>
      </c>
      <c r="B52" t="s">
        <v>190</v>
      </c>
      <c r="C52" t="s">
        <v>548</v>
      </c>
      <c r="D52" t="s">
        <v>621</v>
      </c>
      <c r="E52" s="169">
        <v>39448</v>
      </c>
      <c r="F52">
        <v>11618</v>
      </c>
      <c r="G52">
        <f t="shared" si="0"/>
        <v>102031</v>
      </c>
      <c r="H52" t="s">
        <v>189</v>
      </c>
      <c r="I52" t="s">
        <v>186</v>
      </c>
    </row>
    <row r="53" spans="1:9" ht="15" customHeight="1" x14ac:dyDescent="0.25">
      <c r="A53" t="s">
        <v>530</v>
      </c>
      <c r="B53" t="s">
        <v>190</v>
      </c>
      <c r="C53" t="s">
        <v>548</v>
      </c>
      <c r="D53" t="s">
        <v>622</v>
      </c>
      <c r="E53" s="169">
        <v>39448</v>
      </c>
      <c r="F53">
        <v>16553</v>
      </c>
      <c r="G53">
        <f t="shared" si="0"/>
        <v>102031</v>
      </c>
      <c r="H53" t="s">
        <v>199</v>
      </c>
      <c r="I53" t="s">
        <v>186</v>
      </c>
    </row>
    <row r="54" spans="1:9" ht="15" customHeight="1" x14ac:dyDescent="0.25">
      <c r="A54" t="s">
        <v>530</v>
      </c>
      <c r="B54" t="s">
        <v>190</v>
      </c>
      <c r="C54" t="s">
        <v>548</v>
      </c>
      <c r="D54" t="s">
        <v>623</v>
      </c>
      <c r="E54" s="169">
        <v>39448</v>
      </c>
      <c r="F54">
        <v>2318</v>
      </c>
      <c r="G54">
        <f t="shared" si="0"/>
        <v>102031</v>
      </c>
      <c r="H54" t="s">
        <v>200</v>
      </c>
      <c r="I54" t="s">
        <v>127</v>
      </c>
    </row>
    <row r="55" spans="1:9" ht="15" customHeight="1" x14ac:dyDescent="0.25">
      <c r="A55" t="s">
        <v>530</v>
      </c>
      <c r="B55" t="s">
        <v>190</v>
      </c>
      <c r="C55" t="s">
        <v>548</v>
      </c>
      <c r="D55" t="s">
        <v>624</v>
      </c>
      <c r="E55" s="169">
        <v>39448</v>
      </c>
      <c r="F55">
        <v>9795</v>
      </c>
      <c r="G55">
        <f t="shared" si="0"/>
        <v>102031</v>
      </c>
      <c r="H55" t="s">
        <v>289</v>
      </c>
      <c r="I55" t="s">
        <v>127</v>
      </c>
    </row>
    <row r="56" spans="1:9" ht="15" customHeight="1" x14ac:dyDescent="0.25">
      <c r="A56" t="s">
        <v>530</v>
      </c>
      <c r="B56" t="s">
        <v>190</v>
      </c>
      <c r="C56" t="s">
        <v>548</v>
      </c>
      <c r="D56" t="s">
        <v>625</v>
      </c>
      <c r="E56" s="169">
        <v>39448</v>
      </c>
      <c r="F56">
        <v>7334</v>
      </c>
      <c r="G56">
        <f t="shared" si="0"/>
        <v>102031</v>
      </c>
      <c r="H56" t="s">
        <v>296</v>
      </c>
      <c r="I56" t="s">
        <v>186</v>
      </c>
    </row>
    <row r="57" spans="1:9" ht="15" customHeight="1" x14ac:dyDescent="0.25">
      <c r="A57" t="s">
        <v>530</v>
      </c>
      <c r="B57" t="s">
        <v>190</v>
      </c>
      <c r="C57" t="s">
        <v>548</v>
      </c>
      <c r="D57" t="s">
        <v>626</v>
      </c>
      <c r="E57" s="169">
        <v>39448</v>
      </c>
      <c r="F57">
        <v>8262</v>
      </c>
      <c r="G57">
        <f t="shared" si="0"/>
        <v>102031</v>
      </c>
      <c r="H57" t="s">
        <v>321</v>
      </c>
      <c r="I57" t="s">
        <v>186</v>
      </c>
    </row>
    <row r="58" spans="1:9" ht="15" customHeight="1" x14ac:dyDescent="0.25">
      <c r="A58" t="s">
        <v>530</v>
      </c>
      <c r="B58" t="s">
        <v>190</v>
      </c>
      <c r="C58" t="s">
        <v>548</v>
      </c>
      <c r="D58" t="s">
        <v>627</v>
      </c>
      <c r="E58" s="169">
        <v>39448</v>
      </c>
      <c r="F58">
        <v>32402</v>
      </c>
      <c r="G58">
        <f t="shared" si="0"/>
        <v>102031</v>
      </c>
      <c r="H58" t="s">
        <v>349</v>
      </c>
      <c r="I58" t="s">
        <v>186</v>
      </c>
    </row>
    <row r="59" spans="1:9" ht="15" customHeight="1" x14ac:dyDescent="0.25">
      <c r="A59" t="s">
        <v>530</v>
      </c>
      <c r="B59" t="s">
        <v>190</v>
      </c>
      <c r="C59" t="s">
        <v>548</v>
      </c>
      <c r="D59" t="s">
        <v>628</v>
      </c>
      <c r="E59" s="169">
        <v>39448</v>
      </c>
      <c r="F59">
        <v>10906</v>
      </c>
      <c r="G59">
        <f t="shared" si="0"/>
        <v>102031</v>
      </c>
      <c r="H59" t="s">
        <v>357</v>
      </c>
      <c r="I59" t="s">
        <v>186</v>
      </c>
    </row>
    <row r="60" spans="1:9" ht="15" customHeight="1" x14ac:dyDescent="0.25">
      <c r="A60" t="s">
        <v>530</v>
      </c>
      <c r="B60" t="s">
        <v>190</v>
      </c>
      <c r="C60" t="s">
        <v>548</v>
      </c>
      <c r="D60" t="s">
        <v>629</v>
      </c>
      <c r="E60" s="169">
        <v>39448</v>
      </c>
      <c r="F60">
        <v>2843</v>
      </c>
      <c r="G60">
        <f t="shared" si="0"/>
        <v>102031</v>
      </c>
      <c r="H60" t="s">
        <v>468</v>
      </c>
      <c r="I60" t="s">
        <v>127</v>
      </c>
    </row>
    <row r="61" spans="1:9" ht="15" customHeight="1" x14ac:dyDescent="0.25">
      <c r="A61" t="s">
        <v>530</v>
      </c>
      <c r="B61" t="s">
        <v>211</v>
      </c>
      <c r="C61" t="s">
        <v>550</v>
      </c>
      <c r="D61" t="s">
        <v>630</v>
      </c>
      <c r="E61" s="169">
        <v>35065</v>
      </c>
      <c r="F61">
        <v>1164</v>
      </c>
      <c r="G61">
        <f t="shared" si="0"/>
        <v>30722</v>
      </c>
      <c r="H61" t="s">
        <v>329</v>
      </c>
      <c r="I61" t="s">
        <v>186</v>
      </c>
    </row>
    <row r="62" spans="1:9" ht="15" customHeight="1" x14ac:dyDescent="0.25">
      <c r="A62" t="s">
        <v>530</v>
      </c>
      <c r="B62" t="s">
        <v>211</v>
      </c>
      <c r="C62" t="s">
        <v>550</v>
      </c>
      <c r="D62" t="s">
        <v>631</v>
      </c>
      <c r="E62" s="169">
        <v>35065</v>
      </c>
      <c r="F62">
        <v>1366</v>
      </c>
      <c r="G62">
        <f t="shared" si="0"/>
        <v>30722</v>
      </c>
      <c r="H62" t="s">
        <v>371</v>
      </c>
      <c r="I62" t="s">
        <v>127</v>
      </c>
    </row>
    <row r="63" spans="1:9" ht="15" customHeight="1" x14ac:dyDescent="0.25">
      <c r="A63" t="s">
        <v>530</v>
      </c>
      <c r="B63" t="s">
        <v>211</v>
      </c>
      <c r="C63" t="s">
        <v>550</v>
      </c>
      <c r="D63" t="s">
        <v>632</v>
      </c>
      <c r="E63" s="169">
        <v>35065</v>
      </c>
      <c r="F63">
        <v>2316</v>
      </c>
      <c r="G63">
        <f t="shared" si="0"/>
        <v>30722</v>
      </c>
      <c r="H63" t="s">
        <v>378</v>
      </c>
      <c r="I63" t="s">
        <v>186</v>
      </c>
    </row>
    <row r="64" spans="1:9" ht="15" customHeight="1" x14ac:dyDescent="0.25">
      <c r="A64" t="s">
        <v>530</v>
      </c>
      <c r="B64" t="s">
        <v>211</v>
      </c>
      <c r="C64" t="s">
        <v>550</v>
      </c>
      <c r="D64" t="s">
        <v>633</v>
      </c>
      <c r="E64" s="169">
        <v>35065</v>
      </c>
      <c r="F64">
        <v>1025</v>
      </c>
      <c r="G64">
        <f t="shared" si="0"/>
        <v>30722</v>
      </c>
      <c r="H64" t="s">
        <v>380</v>
      </c>
      <c r="I64" t="s">
        <v>127</v>
      </c>
    </row>
    <row r="65" spans="1:9" ht="15" customHeight="1" x14ac:dyDescent="0.25">
      <c r="A65" t="s">
        <v>530</v>
      </c>
      <c r="B65" t="s">
        <v>211</v>
      </c>
      <c r="C65" t="s">
        <v>550</v>
      </c>
      <c r="D65" t="s">
        <v>634</v>
      </c>
      <c r="E65" s="169">
        <v>35065</v>
      </c>
      <c r="F65">
        <v>7085</v>
      </c>
      <c r="G65">
        <f t="shared" si="0"/>
        <v>30722</v>
      </c>
      <c r="H65" t="s">
        <v>635</v>
      </c>
    </row>
    <row r="66" spans="1:9" ht="15" customHeight="1" x14ac:dyDescent="0.25">
      <c r="A66" t="s">
        <v>530</v>
      </c>
      <c r="B66" t="s">
        <v>211</v>
      </c>
      <c r="C66" t="s">
        <v>550</v>
      </c>
      <c r="D66" t="s">
        <v>636</v>
      </c>
      <c r="E66" s="169">
        <v>35065</v>
      </c>
      <c r="F66">
        <v>7297</v>
      </c>
      <c r="G66">
        <f t="shared" ref="G66:G129" si="1">SUMIF($C$2:$C$266,C66,$F$2:$F$266)</f>
        <v>30722</v>
      </c>
      <c r="H66" t="s">
        <v>387</v>
      </c>
      <c r="I66" t="s">
        <v>186</v>
      </c>
    </row>
    <row r="67" spans="1:9" ht="15" customHeight="1" x14ac:dyDescent="0.25">
      <c r="A67" t="s">
        <v>530</v>
      </c>
      <c r="B67" t="s">
        <v>211</v>
      </c>
      <c r="C67" t="s">
        <v>550</v>
      </c>
      <c r="D67" t="s">
        <v>637</v>
      </c>
      <c r="E67" s="169">
        <v>35065</v>
      </c>
      <c r="F67">
        <v>3303</v>
      </c>
      <c r="G67">
        <f t="shared" si="1"/>
        <v>30722</v>
      </c>
      <c r="H67" t="s">
        <v>446</v>
      </c>
      <c r="I67" t="s">
        <v>186</v>
      </c>
    </row>
    <row r="68" spans="1:9" ht="15" customHeight="1" x14ac:dyDescent="0.25">
      <c r="A68" t="s">
        <v>530</v>
      </c>
      <c r="B68" t="s">
        <v>211</v>
      </c>
      <c r="C68" t="s">
        <v>550</v>
      </c>
      <c r="D68" t="s">
        <v>638</v>
      </c>
      <c r="E68" s="169">
        <v>35065</v>
      </c>
      <c r="F68">
        <v>5776</v>
      </c>
      <c r="G68">
        <f t="shared" si="1"/>
        <v>30722</v>
      </c>
      <c r="H68" t="s">
        <v>449</v>
      </c>
      <c r="I68" t="s">
        <v>186</v>
      </c>
    </row>
    <row r="69" spans="1:9" ht="15" customHeight="1" x14ac:dyDescent="0.25">
      <c r="A69" t="s">
        <v>530</v>
      </c>
      <c r="B69" t="s">
        <v>211</v>
      </c>
      <c r="C69" t="s">
        <v>550</v>
      </c>
      <c r="D69" t="s">
        <v>639</v>
      </c>
      <c r="E69" s="169">
        <v>35065</v>
      </c>
      <c r="F69">
        <v>1390</v>
      </c>
      <c r="G69">
        <f t="shared" si="1"/>
        <v>30722</v>
      </c>
      <c r="H69" t="s">
        <v>474</v>
      </c>
      <c r="I69" t="s">
        <v>127</v>
      </c>
    </row>
    <row r="70" spans="1:9" ht="15" customHeight="1" x14ac:dyDescent="0.25">
      <c r="A70" t="s">
        <v>530</v>
      </c>
      <c r="B70" t="s">
        <v>208</v>
      </c>
      <c r="C70" t="s">
        <v>552</v>
      </c>
      <c r="D70" t="s">
        <v>640</v>
      </c>
      <c r="E70" s="169">
        <v>37987</v>
      </c>
      <c r="F70">
        <v>3364</v>
      </c>
      <c r="G70">
        <f t="shared" si="1"/>
        <v>62359</v>
      </c>
      <c r="H70" t="s">
        <v>240</v>
      </c>
      <c r="I70" t="s">
        <v>186</v>
      </c>
    </row>
    <row r="71" spans="1:9" ht="15" customHeight="1" x14ac:dyDescent="0.25">
      <c r="A71" t="s">
        <v>530</v>
      </c>
      <c r="B71" t="s">
        <v>208</v>
      </c>
      <c r="C71" t="s">
        <v>552</v>
      </c>
      <c r="D71" t="s">
        <v>641</v>
      </c>
      <c r="E71" s="169">
        <v>37987</v>
      </c>
      <c r="F71">
        <v>7275</v>
      </c>
      <c r="G71">
        <f t="shared" si="1"/>
        <v>62359</v>
      </c>
      <c r="H71" t="s">
        <v>274</v>
      </c>
      <c r="I71" t="s">
        <v>186</v>
      </c>
    </row>
    <row r="72" spans="1:9" ht="15" customHeight="1" x14ac:dyDescent="0.25">
      <c r="A72" t="s">
        <v>530</v>
      </c>
      <c r="B72" t="s">
        <v>208</v>
      </c>
      <c r="C72" t="s">
        <v>552</v>
      </c>
      <c r="D72" t="s">
        <v>642</v>
      </c>
      <c r="E72" s="169">
        <v>37987</v>
      </c>
      <c r="F72">
        <v>8607</v>
      </c>
      <c r="G72">
        <f t="shared" si="1"/>
        <v>62359</v>
      </c>
      <c r="H72" t="s">
        <v>288</v>
      </c>
      <c r="I72" t="s">
        <v>186</v>
      </c>
    </row>
    <row r="73" spans="1:9" ht="15" customHeight="1" x14ac:dyDescent="0.25">
      <c r="A73" t="s">
        <v>530</v>
      </c>
      <c r="B73" t="s">
        <v>208</v>
      </c>
      <c r="C73" t="s">
        <v>552</v>
      </c>
      <c r="D73" t="s">
        <v>643</v>
      </c>
      <c r="E73" s="169">
        <v>37987</v>
      </c>
      <c r="F73">
        <v>15657</v>
      </c>
      <c r="G73">
        <f t="shared" si="1"/>
        <v>62359</v>
      </c>
      <c r="H73" t="s">
        <v>308</v>
      </c>
      <c r="I73" t="s">
        <v>186</v>
      </c>
    </row>
    <row r="74" spans="1:9" ht="15" customHeight="1" x14ac:dyDescent="0.25">
      <c r="A74" t="s">
        <v>530</v>
      </c>
      <c r="B74" t="s">
        <v>208</v>
      </c>
      <c r="C74" t="s">
        <v>552</v>
      </c>
      <c r="D74" t="s">
        <v>644</v>
      </c>
      <c r="E74" s="169">
        <v>37987</v>
      </c>
      <c r="F74">
        <v>6543</v>
      </c>
      <c r="G74">
        <f t="shared" si="1"/>
        <v>62359</v>
      </c>
      <c r="H74" t="s">
        <v>360</v>
      </c>
      <c r="I74" t="s">
        <v>186</v>
      </c>
    </row>
    <row r="75" spans="1:9" ht="15" customHeight="1" x14ac:dyDescent="0.25">
      <c r="A75" t="s">
        <v>530</v>
      </c>
      <c r="B75" t="s">
        <v>208</v>
      </c>
      <c r="C75" t="s">
        <v>552</v>
      </c>
      <c r="D75" t="s">
        <v>645</v>
      </c>
      <c r="E75" s="169">
        <v>37987</v>
      </c>
      <c r="F75">
        <v>11039</v>
      </c>
      <c r="G75">
        <f t="shared" si="1"/>
        <v>62359</v>
      </c>
      <c r="H75" t="s">
        <v>450</v>
      </c>
      <c r="I75" t="s">
        <v>186</v>
      </c>
    </row>
    <row r="76" spans="1:9" ht="15" customHeight="1" x14ac:dyDescent="0.25">
      <c r="A76" t="s">
        <v>530</v>
      </c>
      <c r="B76" t="s">
        <v>208</v>
      </c>
      <c r="C76" t="s">
        <v>552</v>
      </c>
      <c r="D76" t="s">
        <v>646</v>
      </c>
      <c r="E76" s="169">
        <v>37987</v>
      </c>
      <c r="F76">
        <v>3593</v>
      </c>
      <c r="G76">
        <f t="shared" si="1"/>
        <v>62359</v>
      </c>
      <c r="H76" t="s">
        <v>462</v>
      </c>
      <c r="I76" t="s">
        <v>186</v>
      </c>
    </row>
    <row r="77" spans="1:9" ht="15" customHeight="1" x14ac:dyDescent="0.25">
      <c r="A77" t="s">
        <v>530</v>
      </c>
      <c r="B77" t="s">
        <v>208</v>
      </c>
      <c r="C77" t="s">
        <v>552</v>
      </c>
      <c r="D77" t="s">
        <v>647</v>
      </c>
      <c r="E77" s="169">
        <v>37987</v>
      </c>
      <c r="F77">
        <v>6281</v>
      </c>
      <c r="G77">
        <f t="shared" si="1"/>
        <v>62359</v>
      </c>
      <c r="H77" t="s">
        <v>463</v>
      </c>
      <c r="I77" t="s">
        <v>186</v>
      </c>
    </row>
    <row r="78" spans="1:9" ht="15" customHeight="1" x14ac:dyDescent="0.25">
      <c r="A78" t="s">
        <v>530</v>
      </c>
      <c r="B78" t="s">
        <v>183</v>
      </c>
      <c r="C78" t="s">
        <v>554</v>
      </c>
      <c r="D78" t="s">
        <v>263</v>
      </c>
      <c r="E78" s="169">
        <v>42056</v>
      </c>
      <c r="F78">
        <v>4724</v>
      </c>
      <c r="G78">
        <f t="shared" si="1"/>
        <v>11562</v>
      </c>
      <c r="H78" t="s">
        <v>648</v>
      </c>
    </row>
    <row r="79" spans="1:9" ht="15" customHeight="1" x14ac:dyDescent="0.25">
      <c r="A79" t="s">
        <v>530</v>
      </c>
      <c r="B79" t="s">
        <v>183</v>
      </c>
      <c r="C79" t="s">
        <v>554</v>
      </c>
      <c r="D79" t="s">
        <v>649</v>
      </c>
      <c r="E79" s="169">
        <v>42056</v>
      </c>
      <c r="F79">
        <v>3949</v>
      </c>
      <c r="G79">
        <f t="shared" si="1"/>
        <v>11562</v>
      </c>
      <c r="H79" t="s">
        <v>348</v>
      </c>
      <c r="I79" t="s">
        <v>186</v>
      </c>
    </row>
    <row r="80" spans="1:9" ht="15" customHeight="1" x14ac:dyDescent="0.25">
      <c r="A80" t="s">
        <v>530</v>
      </c>
      <c r="B80" t="s">
        <v>183</v>
      </c>
      <c r="C80" t="s">
        <v>554</v>
      </c>
      <c r="D80" t="s">
        <v>650</v>
      </c>
      <c r="E80" s="169">
        <v>42056</v>
      </c>
      <c r="F80">
        <v>849</v>
      </c>
      <c r="G80">
        <f t="shared" si="1"/>
        <v>11562</v>
      </c>
      <c r="H80" t="s">
        <v>389</v>
      </c>
      <c r="I80" t="s">
        <v>186</v>
      </c>
    </row>
    <row r="81" spans="1:9" ht="15" customHeight="1" x14ac:dyDescent="0.25">
      <c r="A81" t="s">
        <v>530</v>
      </c>
      <c r="B81" t="s">
        <v>183</v>
      </c>
      <c r="C81" t="s">
        <v>554</v>
      </c>
      <c r="D81" t="s">
        <v>651</v>
      </c>
      <c r="E81" s="169">
        <v>42056</v>
      </c>
      <c r="F81">
        <v>2040</v>
      </c>
      <c r="G81">
        <f t="shared" si="1"/>
        <v>11562</v>
      </c>
      <c r="H81" t="s">
        <v>507</v>
      </c>
      <c r="I81" t="s">
        <v>127</v>
      </c>
    </row>
    <row r="82" spans="1:9" ht="15" customHeight="1" x14ac:dyDescent="0.25">
      <c r="A82" t="s">
        <v>530</v>
      </c>
      <c r="B82" t="s">
        <v>194</v>
      </c>
      <c r="C82" t="s">
        <v>556</v>
      </c>
      <c r="D82" t="s">
        <v>652</v>
      </c>
      <c r="E82" s="169">
        <v>39814</v>
      </c>
      <c r="F82">
        <v>4595</v>
      </c>
      <c r="G82">
        <f t="shared" si="1"/>
        <v>47109</v>
      </c>
      <c r="H82" t="s">
        <v>346</v>
      </c>
      <c r="I82" t="s">
        <v>186</v>
      </c>
    </row>
    <row r="83" spans="1:9" ht="15" customHeight="1" x14ac:dyDescent="0.25">
      <c r="A83" t="s">
        <v>530</v>
      </c>
      <c r="B83" t="s">
        <v>194</v>
      </c>
      <c r="C83" t="s">
        <v>556</v>
      </c>
      <c r="D83" t="s">
        <v>653</v>
      </c>
      <c r="E83" s="169">
        <v>39814</v>
      </c>
      <c r="F83">
        <v>3950</v>
      </c>
      <c r="G83">
        <f t="shared" si="1"/>
        <v>47109</v>
      </c>
      <c r="H83" t="s">
        <v>372</v>
      </c>
      <c r="I83" t="s">
        <v>186</v>
      </c>
    </row>
    <row r="84" spans="1:9" ht="15" customHeight="1" x14ac:dyDescent="0.25">
      <c r="A84" t="s">
        <v>530</v>
      </c>
      <c r="B84" t="s">
        <v>194</v>
      </c>
      <c r="C84" t="s">
        <v>556</v>
      </c>
      <c r="D84" t="s">
        <v>654</v>
      </c>
      <c r="E84" s="169">
        <v>39814</v>
      </c>
      <c r="F84">
        <v>6199</v>
      </c>
      <c r="G84">
        <f t="shared" si="1"/>
        <v>47109</v>
      </c>
      <c r="H84" t="s">
        <v>381</v>
      </c>
      <c r="I84" t="s">
        <v>186</v>
      </c>
    </row>
    <row r="85" spans="1:9" ht="15" customHeight="1" x14ac:dyDescent="0.25">
      <c r="A85" t="s">
        <v>530</v>
      </c>
      <c r="B85" t="s">
        <v>194</v>
      </c>
      <c r="C85" t="s">
        <v>556</v>
      </c>
      <c r="D85" t="s">
        <v>655</v>
      </c>
      <c r="E85" s="169">
        <v>39814</v>
      </c>
      <c r="F85">
        <v>14434</v>
      </c>
      <c r="G85">
        <f t="shared" si="1"/>
        <v>47109</v>
      </c>
      <c r="H85" t="s">
        <v>398</v>
      </c>
      <c r="I85" t="s">
        <v>186</v>
      </c>
    </row>
    <row r="86" spans="1:9" ht="15" customHeight="1" x14ac:dyDescent="0.25">
      <c r="A86" t="s">
        <v>530</v>
      </c>
      <c r="B86" t="s">
        <v>194</v>
      </c>
      <c r="C86" t="s">
        <v>556</v>
      </c>
      <c r="D86" t="s">
        <v>656</v>
      </c>
      <c r="E86" s="169">
        <v>39814</v>
      </c>
      <c r="F86">
        <v>17931</v>
      </c>
      <c r="G86">
        <f t="shared" si="1"/>
        <v>47109</v>
      </c>
      <c r="H86" t="s">
        <v>407</v>
      </c>
      <c r="I86" t="s">
        <v>186</v>
      </c>
    </row>
    <row r="87" spans="1:9" ht="15" customHeight="1" x14ac:dyDescent="0.25">
      <c r="A87" t="s">
        <v>530</v>
      </c>
      <c r="B87" t="s">
        <v>198</v>
      </c>
      <c r="C87" t="s">
        <v>558</v>
      </c>
      <c r="D87" t="s">
        <v>657</v>
      </c>
      <c r="E87" s="169">
        <v>44927</v>
      </c>
      <c r="F87">
        <v>11019</v>
      </c>
      <c r="G87">
        <f t="shared" si="1"/>
        <v>20674</v>
      </c>
      <c r="H87" t="s">
        <v>282</v>
      </c>
      <c r="I87" t="s">
        <v>127</v>
      </c>
    </row>
    <row r="88" spans="1:9" ht="15" customHeight="1" x14ac:dyDescent="0.25">
      <c r="A88" t="s">
        <v>530</v>
      </c>
      <c r="B88" t="s">
        <v>198</v>
      </c>
      <c r="C88" t="s">
        <v>558</v>
      </c>
      <c r="D88" t="s">
        <v>658</v>
      </c>
      <c r="E88" s="169">
        <v>44927</v>
      </c>
      <c r="F88">
        <v>3360</v>
      </c>
      <c r="G88">
        <f t="shared" si="1"/>
        <v>20674</v>
      </c>
      <c r="H88" t="s">
        <v>330</v>
      </c>
      <c r="I88" t="s">
        <v>127</v>
      </c>
    </row>
    <row r="89" spans="1:9" ht="15" customHeight="1" x14ac:dyDescent="0.25">
      <c r="A89" t="s">
        <v>530</v>
      </c>
      <c r="B89" t="s">
        <v>198</v>
      </c>
      <c r="C89" t="s">
        <v>558</v>
      </c>
      <c r="D89" t="s">
        <v>659</v>
      </c>
      <c r="E89" s="169">
        <v>44927</v>
      </c>
      <c r="F89">
        <v>6295</v>
      </c>
      <c r="G89">
        <f t="shared" si="1"/>
        <v>20674</v>
      </c>
      <c r="H89" t="s">
        <v>363</v>
      </c>
      <c r="I89" t="s">
        <v>127</v>
      </c>
    </row>
    <row r="90" spans="1:9" ht="15" customHeight="1" x14ac:dyDescent="0.25">
      <c r="A90" t="s">
        <v>530</v>
      </c>
      <c r="B90" t="s">
        <v>188</v>
      </c>
      <c r="C90" t="s">
        <v>560</v>
      </c>
      <c r="D90" t="s">
        <v>660</v>
      </c>
      <c r="E90" s="169">
        <v>39448</v>
      </c>
      <c r="F90">
        <v>3263</v>
      </c>
      <c r="G90">
        <f t="shared" si="1"/>
        <v>81676</v>
      </c>
      <c r="H90" t="s">
        <v>204</v>
      </c>
      <c r="I90" t="s">
        <v>186</v>
      </c>
    </row>
    <row r="91" spans="1:9" ht="15" customHeight="1" x14ac:dyDescent="0.25">
      <c r="A91" t="s">
        <v>530</v>
      </c>
      <c r="B91" t="s">
        <v>188</v>
      </c>
      <c r="C91" t="s">
        <v>560</v>
      </c>
      <c r="D91" t="s">
        <v>661</v>
      </c>
      <c r="E91" s="169">
        <v>39448</v>
      </c>
      <c r="F91">
        <v>19138</v>
      </c>
      <c r="G91">
        <f t="shared" si="1"/>
        <v>81676</v>
      </c>
      <c r="H91" t="s">
        <v>249</v>
      </c>
      <c r="I91" t="s">
        <v>127</v>
      </c>
    </row>
    <row r="92" spans="1:9" ht="15" customHeight="1" x14ac:dyDescent="0.25">
      <c r="A92" t="s">
        <v>530</v>
      </c>
      <c r="B92" t="s">
        <v>188</v>
      </c>
      <c r="C92" t="s">
        <v>560</v>
      </c>
      <c r="D92" t="s">
        <v>262</v>
      </c>
      <c r="E92" s="169">
        <v>39448</v>
      </c>
      <c r="F92">
        <v>15167</v>
      </c>
      <c r="G92">
        <f t="shared" si="1"/>
        <v>81676</v>
      </c>
      <c r="H92" t="s">
        <v>662</v>
      </c>
    </row>
    <row r="93" spans="1:9" ht="15" customHeight="1" x14ac:dyDescent="0.25">
      <c r="A93" t="s">
        <v>530</v>
      </c>
      <c r="B93" t="s">
        <v>188</v>
      </c>
      <c r="C93" t="s">
        <v>560</v>
      </c>
      <c r="D93" t="s">
        <v>663</v>
      </c>
      <c r="E93" s="169">
        <v>39448</v>
      </c>
      <c r="F93">
        <v>14548</v>
      </c>
      <c r="G93">
        <f t="shared" si="1"/>
        <v>81676</v>
      </c>
      <c r="H93" t="s">
        <v>441</v>
      </c>
      <c r="I93" t="s">
        <v>186</v>
      </c>
    </row>
    <row r="94" spans="1:9" ht="15" customHeight="1" x14ac:dyDescent="0.25">
      <c r="A94" t="s">
        <v>530</v>
      </c>
      <c r="B94" t="s">
        <v>188</v>
      </c>
      <c r="C94" t="s">
        <v>560</v>
      </c>
      <c r="D94" t="s">
        <v>664</v>
      </c>
      <c r="E94" s="169">
        <v>39448</v>
      </c>
      <c r="F94">
        <v>26092</v>
      </c>
      <c r="G94">
        <f t="shared" si="1"/>
        <v>81676</v>
      </c>
      <c r="H94" t="s">
        <v>478</v>
      </c>
      <c r="I94" t="s">
        <v>186</v>
      </c>
    </row>
    <row r="95" spans="1:9" ht="15" customHeight="1" x14ac:dyDescent="0.25">
      <c r="A95" t="s">
        <v>530</v>
      </c>
      <c r="B95" t="s">
        <v>188</v>
      </c>
      <c r="C95" t="s">
        <v>560</v>
      </c>
      <c r="D95" t="s">
        <v>665</v>
      </c>
      <c r="E95" s="169">
        <v>39448</v>
      </c>
      <c r="F95">
        <v>3468</v>
      </c>
      <c r="G95">
        <f t="shared" si="1"/>
        <v>81676</v>
      </c>
      <c r="H95" t="s">
        <v>511</v>
      </c>
      <c r="I95" t="s">
        <v>186</v>
      </c>
    </row>
    <row r="96" spans="1:9" ht="15" customHeight="1" x14ac:dyDescent="0.25">
      <c r="A96" t="s">
        <v>530</v>
      </c>
      <c r="B96" t="s">
        <v>194</v>
      </c>
      <c r="C96" t="s">
        <v>562</v>
      </c>
      <c r="D96" t="s">
        <v>666</v>
      </c>
      <c r="E96" s="169">
        <v>39814</v>
      </c>
      <c r="F96">
        <v>35403</v>
      </c>
      <c r="G96">
        <f t="shared" si="1"/>
        <v>113068</v>
      </c>
      <c r="H96" t="s">
        <v>247</v>
      </c>
      <c r="I96" t="s">
        <v>186</v>
      </c>
    </row>
    <row r="97" spans="1:9" ht="15" customHeight="1" x14ac:dyDescent="0.25">
      <c r="A97" t="s">
        <v>530</v>
      </c>
      <c r="B97" t="s">
        <v>194</v>
      </c>
      <c r="C97" t="s">
        <v>562</v>
      </c>
      <c r="D97" t="s">
        <v>667</v>
      </c>
      <c r="E97" s="169">
        <v>39814</v>
      </c>
      <c r="F97">
        <v>10872</v>
      </c>
      <c r="G97">
        <f t="shared" si="1"/>
        <v>113068</v>
      </c>
      <c r="H97" t="s">
        <v>373</v>
      </c>
      <c r="I97" t="s">
        <v>186</v>
      </c>
    </row>
    <row r="98" spans="1:9" ht="15" customHeight="1" x14ac:dyDescent="0.25">
      <c r="A98" t="s">
        <v>530</v>
      </c>
      <c r="B98" t="s">
        <v>194</v>
      </c>
      <c r="C98" t="s">
        <v>562</v>
      </c>
      <c r="D98" t="s">
        <v>668</v>
      </c>
      <c r="E98" s="169">
        <v>39814</v>
      </c>
      <c r="F98">
        <v>14911</v>
      </c>
      <c r="G98">
        <f t="shared" si="1"/>
        <v>113068</v>
      </c>
      <c r="H98" t="s">
        <v>473</v>
      </c>
      <c r="I98" t="s">
        <v>186</v>
      </c>
    </row>
    <row r="99" spans="1:9" ht="15" customHeight="1" x14ac:dyDescent="0.25">
      <c r="A99" t="s">
        <v>530</v>
      </c>
      <c r="B99" t="s">
        <v>194</v>
      </c>
      <c r="C99" t="s">
        <v>562</v>
      </c>
      <c r="D99" t="s">
        <v>669</v>
      </c>
      <c r="E99" s="169">
        <v>39814</v>
      </c>
      <c r="F99">
        <v>32309</v>
      </c>
      <c r="G99">
        <f t="shared" si="1"/>
        <v>113068</v>
      </c>
      <c r="H99" t="s">
        <v>501</v>
      </c>
      <c r="I99" t="s">
        <v>186</v>
      </c>
    </row>
    <row r="100" spans="1:9" ht="15" customHeight="1" x14ac:dyDescent="0.25">
      <c r="A100" t="s">
        <v>530</v>
      </c>
      <c r="B100" t="s">
        <v>194</v>
      </c>
      <c r="C100" t="s">
        <v>562</v>
      </c>
      <c r="D100" t="s">
        <v>670</v>
      </c>
      <c r="E100" s="169">
        <v>39814</v>
      </c>
      <c r="F100">
        <v>19573</v>
      </c>
      <c r="G100">
        <f t="shared" si="1"/>
        <v>113068</v>
      </c>
      <c r="H100" t="s">
        <v>521</v>
      </c>
      <c r="I100" t="s">
        <v>186</v>
      </c>
    </row>
    <row r="101" spans="1:9" ht="15" customHeight="1" x14ac:dyDescent="0.25">
      <c r="A101" t="s">
        <v>530</v>
      </c>
      <c r="B101" t="s">
        <v>198</v>
      </c>
      <c r="C101" t="s">
        <v>564</v>
      </c>
      <c r="D101" t="s">
        <v>671</v>
      </c>
      <c r="E101" s="169">
        <v>41367</v>
      </c>
      <c r="F101">
        <v>21396</v>
      </c>
      <c r="G101">
        <f t="shared" si="1"/>
        <v>39438</v>
      </c>
      <c r="H101" t="s">
        <v>197</v>
      </c>
      <c r="I101" t="s">
        <v>186</v>
      </c>
    </row>
    <row r="102" spans="1:9" ht="15" customHeight="1" x14ac:dyDescent="0.25">
      <c r="A102" t="s">
        <v>530</v>
      </c>
      <c r="B102" t="s">
        <v>198</v>
      </c>
      <c r="C102" t="s">
        <v>564</v>
      </c>
      <c r="D102" t="s">
        <v>672</v>
      </c>
      <c r="E102" s="169">
        <v>41367</v>
      </c>
      <c r="F102">
        <v>5599</v>
      </c>
      <c r="G102">
        <f t="shared" si="1"/>
        <v>39438</v>
      </c>
      <c r="H102" t="s">
        <v>396</v>
      </c>
      <c r="I102" t="s">
        <v>127</v>
      </c>
    </row>
    <row r="103" spans="1:9" ht="15" customHeight="1" x14ac:dyDescent="0.25">
      <c r="A103" t="s">
        <v>530</v>
      </c>
      <c r="B103" t="s">
        <v>198</v>
      </c>
      <c r="C103" t="s">
        <v>564</v>
      </c>
      <c r="D103" t="s">
        <v>673</v>
      </c>
      <c r="E103" s="169">
        <v>41367</v>
      </c>
      <c r="F103">
        <v>12443</v>
      </c>
      <c r="G103">
        <f t="shared" si="1"/>
        <v>39438</v>
      </c>
      <c r="H103" t="s">
        <v>419</v>
      </c>
      <c r="I103" t="s">
        <v>186</v>
      </c>
    </row>
    <row r="104" spans="1:9" ht="15" customHeight="1" x14ac:dyDescent="0.25">
      <c r="A104" t="s">
        <v>530</v>
      </c>
      <c r="B104" t="s">
        <v>211</v>
      </c>
      <c r="C104" t="s">
        <v>566</v>
      </c>
      <c r="D104" t="s">
        <v>674</v>
      </c>
      <c r="E104" s="169">
        <v>39814</v>
      </c>
      <c r="F104">
        <v>352</v>
      </c>
      <c r="G104">
        <f t="shared" si="1"/>
        <v>55370</v>
      </c>
      <c r="H104" t="s">
        <v>260</v>
      </c>
      <c r="I104" t="s">
        <v>186</v>
      </c>
    </row>
    <row r="105" spans="1:9" ht="15" customHeight="1" x14ac:dyDescent="0.25">
      <c r="A105" t="s">
        <v>530</v>
      </c>
      <c r="B105" t="s">
        <v>211</v>
      </c>
      <c r="C105" t="s">
        <v>566</v>
      </c>
      <c r="D105" t="s">
        <v>675</v>
      </c>
      <c r="E105" s="169">
        <v>39814</v>
      </c>
      <c r="F105">
        <v>786</v>
      </c>
      <c r="G105">
        <f t="shared" si="1"/>
        <v>55370</v>
      </c>
      <c r="H105" t="s">
        <v>351</v>
      </c>
      <c r="I105" t="s">
        <v>186</v>
      </c>
    </row>
    <row r="106" spans="1:9" ht="15" customHeight="1" x14ac:dyDescent="0.25">
      <c r="A106" t="s">
        <v>530</v>
      </c>
      <c r="B106" t="s">
        <v>211</v>
      </c>
      <c r="C106" t="s">
        <v>566</v>
      </c>
      <c r="D106" t="s">
        <v>676</v>
      </c>
      <c r="E106" s="169">
        <v>39814</v>
      </c>
      <c r="F106">
        <v>1036</v>
      </c>
      <c r="G106">
        <f t="shared" si="1"/>
        <v>55370</v>
      </c>
      <c r="H106" t="s">
        <v>376</v>
      </c>
      <c r="I106" t="s">
        <v>186</v>
      </c>
    </row>
    <row r="107" spans="1:9" ht="15" customHeight="1" x14ac:dyDescent="0.25">
      <c r="A107" t="s">
        <v>530</v>
      </c>
      <c r="B107" t="s">
        <v>211</v>
      </c>
      <c r="C107" t="s">
        <v>566</v>
      </c>
      <c r="D107" t="s">
        <v>677</v>
      </c>
      <c r="E107" s="169">
        <v>39814</v>
      </c>
      <c r="F107">
        <v>7034</v>
      </c>
      <c r="G107">
        <f t="shared" si="1"/>
        <v>55370</v>
      </c>
      <c r="H107" t="s">
        <v>393</v>
      </c>
      <c r="I107" t="s">
        <v>186</v>
      </c>
    </row>
    <row r="108" spans="1:9" ht="15" customHeight="1" x14ac:dyDescent="0.25">
      <c r="A108" t="s">
        <v>530</v>
      </c>
      <c r="B108" t="s">
        <v>211</v>
      </c>
      <c r="C108" t="s">
        <v>566</v>
      </c>
      <c r="D108" t="s">
        <v>678</v>
      </c>
      <c r="E108" s="169">
        <v>39814</v>
      </c>
      <c r="F108">
        <v>2698</v>
      </c>
      <c r="G108">
        <f t="shared" si="1"/>
        <v>55370</v>
      </c>
      <c r="H108" t="s">
        <v>404</v>
      </c>
      <c r="I108" t="s">
        <v>186</v>
      </c>
    </row>
    <row r="109" spans="1:9" ht="15" customHeight="1" x14ac:dyDescent="0.25">
      <c r="A109" t="s">
        <v>530</v>
      </c>
      <c r="B109" t="s">
        <v>211</v>
      </c>
      <c r="C109" t="s">
        <v>566</v>
      </c>
      <c r="D109" t="s">
        <v>679</v>
      </c>
      <c r="E109" s="169">
        <v>39814</v>
      </c>
      <c r="F109">
        <v>5099</v>
      </c>
      <c r="G109">
        <f t="shared" si="1"/>
        <v>55370</v>
      </c>
      <c r="H109" t="s">
        <v>413</v>
      </c>
      <c r="I109" t="s">
        <v>186</v>
      </c>
    </row>
    <row r="110" spans="1:9" ht="15" customHeight="1" x14ac:dyDescent="0.25">
      <c r="A110" t="s">
        <v>530</v>
      </c>
      <c r="B110" t="s">
        <v>211</v>
      </c>
      <c r="C110" t="s">
        <v>566</v>
      </c>
      <c r="D110" t="s">
        <v>680</v>
      </c>
      <c r="E110" s="169">
        <v>39814</v>
      </c>
      <c r="F110">
        <v>2887</v>
      </c>
      <c r="G110">
        <f t="shared" si="1"/>
        <v>55370</v>
      </c>
      <c r="H110" t="s">
        <v>456</v>
      </c>
      <c r="I110" t="s">
        <v>186</v>
      </c>
    </row>
    <row r="111" spans="1:9" ht="15" customHeight="1" x14ac:dyDescent="0.25">
      <c r="A111" t="s">
        <v>530</v>
      </c>
      <c r="B111" t="s">
        <v>211</v>
      </c>
      <c r="C111" t="s">
        <v>566</v>
      </c>
      <c r="D111" t="s">
        <v>681</v>
      </c>
      <c r="E111" s="169">
        <v>39814</v>
      </c>
      <c r="F111">
        <v>1964</v>
      </c>
      <c r="G111">
        <f t="shared" si="1"/>
        <v>55370</v>
      </c>
      <c r="H111" t="s">
        <v>467</v>
      </c>
      <c r="I111" t="s">
        <v>186</v>
      </c>
    </row>
    <row r="112" spans="1:9" ht="15" customHeight="1" x14ac:dyDescent="0.25">
      <c r="A112" t="s">
        <v>530</v>
      </c>
      <c r="B112" t="s">
        <v>211</v>
      </c>
      <c r="C112" t="s">
        <v>566</v>
      </c>
      <c r="D112" t="s">
        <v>682</v>
      </c>
      <c r="E112" s="169">
        <v>39814</v>
      </c>
      <c r="F112">
        <v>22374</v>
      </c>
      <c r="G112">
        <f t="shared" si="1"/>
        <v>55370</v>
      </c>
      <c r="H112" t="s">
        <v>469</v>
      </c>
      <c r="I112" t="s">
        <v>186</v>
      </c>
    </row>
    <row r="113" spans="1:9" ht="15" customHeight="1" x14ac:dyDescent="0.25">
      <c r="A113" t="s">
        <v>530</v>
      </c>
      <c r="B113" t="s">
        <v>211</v>
      </c>
      <c r="C113" t="s">
        <v>566</v>
      </c>
      <c r="D113" t="s">
        <v>683</v>
      </c>
      <c r="E113" s="169">
        <v>39814</v>
      </c>
      <c r="F113">
        <v>1081</v>
      </c>
      <c r="G113">
        <f t="shared" si="1"/>
        <v>55370</v>
      </c>
      <c r="H113" t="s">
        <v>489</v>
      </c>
      <c r="I113" t="s">
        <v>186</v>
      </c>
    </row>
    <row r="114" spans="1:9" ht="15" customHeight="1" x14ac:dyDescent="0.25">
      <c r="A114" t="s">
        <v>530</v>
      </c>
      <c r="B114" t="s">
        <v>211</v>
      </c>
      <c r="C114" t="s">
        <v>566</v>
      </c>
      <c r="D114" t="s">
        <v>684</v>
      </c>
      <c r="E114" s="169">
        <v>39814</v>
      </c>
      <c r="F114">
        <v>10059</v>
      </c>
      <c r="G114">
        <f t="shared" si="1"/>
        <v>55370</v>
      </c>
      <c r="H114" t="s">
        <v>508</v>
      </c>
      <c r="I114" t="s">
        <v>186</v>
      </c>
    </row>
    <row r="115" spans="1:9" ht="15" customHeight="1" x14ac:dyDescent="0.25">
      <c r="A115" t="s">
        <v>530</v>
      </c>
      <c r="B115" t="s">
        <v>208</v>
      </c>
      <c r="C115" t="s">
        <v>568</v>
      </c>
      <c r="D115" t="s">
        <v>685</v>
      </c>
      <c r="E115" s="169">
        <v>40544</v>
      </c>
      <c r="F115">
        <v>16650</v>
      </c>
      <c r="G115">
        <f t="shared" si="1"/>
        <v>119692</v>
      </c>
      <c r="H115" t="s">
        <v>309</v>
      </c>
      <c r="I115" t="s">
        <v>186</v>
      </c>
    </row>
    <row r="116" spans="1:9" ht="15" customHeight="1" x14ac:dyDescent="0.25">
      <c r="A116" t="s">
        <v>530</v>
      </c>
      <c r="B116" t="s">
        <v>208</v>
      </c>
      <c r="C116" t="s">
        <v>568</v>
      </c>
      <c r="D116" t="s">
        <v>686</v>
      </c>
      <c r="E116" s="169">
        <v>40544</v>
      </c>
      <c r="F116">
        <v>34536</v>
      </c>
      <c r="G116">
        <f t="shared" si="1"/>
        <v>119692</v>
      </c>
      <c r="H116" t="s">
        <v>318</v>
      </c>
      <c r="I116" t="s">
        <v>186</v>
      </c>
    </row>
    <row r="117" spans="1:9" ht="15" customHeight="1" x14ac:dyDescent="0.25">
      <c r="A117" t="s">
        <v>530</v>
      </c>
      <c r="B117" t="s">
        <v>208</v>
      </c>
      <c r="C117" t="s">
        <v>568</v>
      </c>
      <c r="D117" t="s">
        <v>687</v>
      </c>
      <c r="E117" s="169">
        <v>40544</v>
      </c>
      <c r="F117">
        <v>1707</v>
      </c>
      <c r="G117">
        <f t="shared" si="1"/>
        <v>119692</v>
      </c>
      <c r="H117" t="s">
        <v>320</v>
      </c>
      <c r="I117" t="s">
        <v>127</v>
      </c>
    </row>
    <row r="118" spans="1:9" ht="15" customHeight="1" x14ac:dyDescent="0.25">
      <c r="A118" t="s">
        <v>530</v>
      </c>
      <c r="B118" t="s">
        <v>208</v>
      </c>
      <c r="C118" t="s">
        <v>568</v>
      </c>
      <c r="D118" t="s">
        <v>688</v>
      </c>
      <c r="E118" s="169">
        <v>40544</v>
      </c>
      <c r="F118">
        <v>17411</v>
      </c>
      <c r="G118">
        <f t="shared" si="1"/>
        <v>119692</v>
      </c>
      <c r="H118" t="s">
        <v>353</v>
      </c>
      <c r="I118" t="s">
        <v>186</v>
      </c>
    </row>
    <row r="119" spans="1:9" ht="15" customHeight="1" x14ac:dyDescent="0.25">
      <c r="A119" t="s">
        <v>530</v>
      </c>
      <c r="B119" t="s">
        <v>208</v>
      </c>
      <c r="C119" t="s">
        <v>568</v>
      </c>
      <c r="D119" t="s">
        <v>689</v>
      </c>
      <c r="E119" s="169">
        <v>40544</v>
      </c>
      <c r="F119">
        <v>2118</v>
      </c>
      <c r="G119">
        <f t="shared" si="1"/>
        <v>119692</v>
      </c>
      <c r="H119" t="s">
        <v>379</v>
      </c>
      <c r="I119" t="s">
        <v>127</v>
      </c>
    </row>
    <row r="120" spans="1:9" ht="15" customHeight="1" x14ac:dyDescent="0.25">
      <c r="A120" t="s">
        <v>530</v>
      </c>
      <c r="B120" t="s">
        <v>208</v>
      </c>
      <c r="C120" t="s">
        <v>568</v>
      </c>
      <c r="D120" t="s">
        <v>690</v>
      </c>
      <c r="E120" s="169">
        <v>40544</v>
      </c>
      <c r="F120">
        <v>2025</v>
      </c>
      <c r="G120">
        <f t="shared" si="1"/>
        <v>119692</v>
      </c>
      <c r="H120" t="s">
        <v>399</v>
      </c>
      <c r="I120" t="s">
        <v>127</v>
      </c>
    </row>
    <row r="121" spans="1:9" ht="15" customHeight="1" x14ac:dyDescent="0.25">
      <c r="A121" t="s">
        <v>530</v>
      </c>
      <c r="B121" t="s">
        <v>208</v>
      </c>
      <c r="C121" t="s">
        <v>568</v>
      </c>
      <c r="D121" t="s">
        <v>691</v>
      </c>
      <c r="E121" s="169">
        <v>40544</v>
      </c>
      <c r="F121">
        <v>3904</v>
      </c>
      <c r="G121">
        <f t="shared" si="1"/>
        <v>119692</v>
      </c>
      <c r="H121" t="s">
        <v>423</v>
      </c>
      <c r="I121" t="s">
        <v>186</v>
      </c>
    </row>
    <row r="122" spans="1:9" ht="15" customHeight="1" x14ac:dyDescent="0.25">
      <c r="A122" t="s">
        <v>530</v>
      </c>
      <c r="B122" t="s">
        <v>208</v>
      </c>
      <c r="C122" t="s">
        <v>568</v>
      </c>
      <c r="D122" t="s">
        <v>692</v>
      </c>
      <c r="E122" s="169">
        <v>40544</v>
      </c>
      <c r="F122">
        <v>41341</v>
      </c>
      <c r="G122">
        <f t="shared" si="1"/>
        <v>119692</v>
      </c>
      <c r="H122" t="s">
        <v>475</v>
      </c>
      <c r="I122" t="s">
        <v>186</v>
      </c>
    </row>
    <row r="123" spans="1:9" ht="15" customHeight="1" x14ac:dyDescent="0.25">
      <c r="A123" t="s">
        <v>530</v>
      </c>
      <c r="B123" t="s">
        <v>208</v>
      </c>
      <c r="C123" t="s">
        <v>570</v>
      </c>
      <c r="D123" t="s">
        <v>693</v>
      </c>
      <c r="E123" s="169">
        <v>36526</v>
      </c>
      <c r="F123">
        <v>4314</v>
      </c>
      <c r="G123">
        <f t="shared" si="1"/>
        <v>77783</v>
      </c>
      <c r="H123" t="s">
        <v>207</v>
      </c>
      <c r="I123" t="s">
        <v>127</v>
      </c>
    </row>
    <row r="124" spans="1:9" ht="15" customHeight="1" x14ac:dyDescent="0.25">
      <c r="A124" t="s">
        <v>530</v>
      </c>
      <c r="B124" t="s">
        <v>208</v>
      </c>
      <c r="C124" t="s">
        <v>570</v>
      </c>
      <c r="D124" t="s">
        <v>694</v>
      </c>
      <c r="E124" s="169">
        <v>36526</v>
      </c>
      <c r="F124">
        <v>10435</v>
      </c>
      <c r="G124">
        <f t="shared" si="1"/>
        <v>77783</v>
      </c>
      <c r="H124" t="s">
        <v>220</v>
      </c>
      <c r="I124" t="s">
        <v>186</v>
      </c>
    </row>
    <row r="125" spans="1:9" ht="15" customHeight="1" x14ac:dyDescent="0.25">
      <c r="A125" t="s">
        <v>530</v>
      </c>
      <c r="B125" t="s">
        <v>208</v>
      </c>
      <c r="C125" t="s">
        <v>570</v>
      </c>
      <c r="D125" t="s">
        <v>695</v>
      </c>
      <c r="E125" s="169">
        <v>36526</v>
      </c>
      <c r="F125">
        <v>33578</v>
      </c>
      <c r="G125">
        <f t="shared" si="1"/>
        <v>77783</v>
      </c>
      <c r="H125" t="s">
        <v>261</v>
      </c>
      <c r="I125" t="s">
        <v>186</v>
      </c>
    </row>
    <row r="126" spans="1:9" ht="15" customHeight="1" x14ac:dyDescent="0.25">
      <c r="A126" t="s">
        <v>530</v>
      </c>
      <c r="B126" t="s">
        <v>208</v>
      </c>
      <c r="C126" t="s">
        <v>570</v>
      </c>
      <c r="D126" t="s">
        <v>696</v>
      </c>
      <c r="E126" s="169">
        <v>36526</v>
      </c>
      <c r="F126">
        <v>16365</v>
      </c>
      <c r="G126">
        <f t="shared" si="1"/>
        <v>77783</v>
      </c>
      <c r="H126" t="s">
        <v>392</v>
      </c>
      <c r="I126" t="s">
        <v>186</v>
      </c>
    </row>
    <row r="127" spans="1:9" ht="15" customHeight="1" x14ac:dyDescent="0.25">
      <c r="A127" t="s">
        <v>530</v>
      </c>
      <c r="B127" t="s">
        <v>208</v>
      </c>
      <c r="C127" t="s">
        <v>570</v>
      </c>
      <c r="D127" t="s">
        <v>697</v>
      </c>
      <c r="E127" s="169">
        <v>36526</v>
      </c>
      <c r="F127">
        <v>6408</v>
      </c>
      <c r="G127">
        <f t="shared" si="1"/>
        <v>77783</v>
      </c>
      <c r="H127" t="s">
        <v>425</v>
      </c>
      <c r="I127" t="s">
        <v>186</v>
      </c>
    </row>
    <row r="128" spans="1:9" ht="15" customHeight="1" x14ac:dyDescent="0.25">
      <c r="A128" t="s">
        <v>530</v>
      </c>
      <c r="B128" t="s">
        <v>208</v>
      </c>
      <c r="C128" t="s">
        <v>570</v>
      </c>
      <c r="D128" t="s">
        <v>698</v>
      </c>
      <c r="E128" s="169">
        <v>36526</v>
      </c>
      <c r="F128">
        <v>6683</v>
      </c>
      <c r="G128">
        <f t="shared" si="1"/>
        <v>77783</v>
      </c>
      <c r="H128" t="s">
        <v>448</v>
      </c>
      <c r="I128" t="s">
        <v>186</v>
      </c>
    </row>
    <row r="129" spans="1:9" ht="15" customHeight="1" x14ac:dyDescent="0.25">
      <c r="A129" t="s">
        <v>530</v>
      </c>
      <c r="B129" t="s">
        <v>208</v>
      </c>
      <c r="C129" t="s">
        <v>572</v>
      </c>
      <c r="D129" t="s">
        <v>699</v>
      </c>
      <c r="E129" s="169">
        <v>38718</v>
      </c>
      <c r="F129">
        <v>8533</v>
      </c>
      <c r="G129">
        <f t="shared" si="1"/>
        <v>109505</v>
      </c>
      <c r="H129" t="s">
        <v>239</v>
      </c>
      <c r="I129" t="s">
        <v>186</v>
      </c>
    </row>
    <row r="130" spans="1:9" ht="15" customHeight="1" x14ac:dyDescent="0.25">
      <c r="A130" t="s">
        <v>530</v>
      </c>
      <c r="B130" t="s">
        <v>208</v>
      </c>
      <c r="C130" t="s">
        <v>572</v>
      </c>
      <c r="D130" t="s">
        <v>700</v>
      </c>
      <c r="E130" s="169">
        <v>38718</v>
      </c>
      <c r="F130">
        <v>74999</v>
      </c>
      <c r="G130">
        <f t="shared" ref="G130:G193" si="2">SUMIF($C$2:$C$266,C130,$F$2:$F$266)</f>
        <v>109505</v>
      </c>
      <c r="H130" t="s">
        <v>245</v>
      </c>
      <c r="I130" t="s">
        <v>186</v>
      </c>
    </row>
    <row r="131" spans="1:9" ht="15" customHeight="1" x14ac:dyDescent="0.25">
      <c r="A131" t="s">
        <v>530</v>
      </c>
      <c r="B131" t="s">
        <v>208</v>
      </c>
      <c r="C131" t="s">
        <v>572</v>
      </c>
      <c r="D131" t="s">
        <v>701</v>
      </c>
      <c r="E131" s="169">
        <v>38718</v>
      </c>
      <c r="F131">
        <v>10507</v>
      </c>
      <c r="G131">
        <f t="shared" si="2"/>
        <v>109505</v>
      </c>
      <c r="H131" t="s">
        <v>395</v>
      </c>
      <c r="I131" t="s">
        <v>186</v>
      </c>
    </row>
    <row r="132" spans="1:9" ht="15" customHeight="1" x14ac:dyDescent="0.25">
      <c r="A132" t="s">
        <v>530</v>
      </c>
      <c r="B132" t="s">
        <v>208</v>
      </c>
      <c r="C132" t="s">
        <v>572</v>
      </c>
      <c r="D132" t="s">
        <v>702</v>
      </c>
      <c r="E132" s="169">
        <v>38718</v>
      </c>
      <c r="F132">
        <v>15466</v>
      </c>
      <c r="G132">
        <f t="shared" si="2"/>
        <v>109505</v>
      </c>
      <c r="H132" t="s">
        <v>484</v>
      </c>
      <c r="I132" t="s">
        <v>186</v>
      </c>
    </row>
    <row r="133" spans="1:9" ht="15" customHeight="1" x14ac:dyDescent="0.25">
      <c r="A133" t="s">
        <v>530</v>
      </c>
      <c r="B133" t="s">
        <v>183</v>
      </c>
      <c r="C133" t="s">
        <v>574</v>
      </c>
      <c r="D133" t="s">
        <v>703</v>
      </c>
      <c r="E133" s="169">
        <v>41722</v>
      </c>
      <c r="F133">
        <v>2633</v>
      </c>
      <c r="G133">
        <f t="shared" si="2"/>
        <v>9463</v>
      </c>
      <c r="H133" t="s">
        <v>216</v>
      </c>
      <c r="I133" t="s">
        <v>127</v>
      </c>
    </row>
    <row r="134" spans="1:9" ht="15" customHeight="1" x14ac:dyDescent="0.25">
      <c r="A134" t="s">
        <v>530</v>
      </c>
      <c r="B134" t="s">
        <v>183</v>
      </c>
      <c r="C134" t="s">
        <v>574</v>
      </c>
      <c r="D134" t="s">
        <v>704</v>
      </c>
      <c r="E134" s="169">
        <v>41722</v>
      </c>
      <c r="F134">
        <v>1049</v>
      </c>
      <c r="G134">
        <f t="shared" si="2"/>
        <v>9463</v>
      </c>
      <c r="H134" t="s">
        <v>303</v>
      </c>
      <c r="I134" t="s">
        <v>127</v>
      </c>
    </row>
    <row r="135" spans="1:9" ht="15" customHeight="1" x14ac:dyDescent="0.25">
      <c r="A135" t="s">
        <v>530</v>
      </c>
      <c r="B135" t="s">
        <v>183</v>
      </c>
      <c r="C135" t="s">
        <v>574</v>
      </c>
      <c r="D135" t="s">
        <v>705</v>
      </c>
      <c r="E135" s="169">
        <v>41722</v>
      </c>
      <c r="F135">
        <v>1096</v>
      </c>
      <c r="G135">
        <f t="shared" si="2"/>
        <v>9463</v>
      </c>
      <c r="H135" t="s">
        <v>306</v>
      </c>
      <c r="I135" t="s">
        <v>186</v>
      </c>
    </row>
    <row r="136" spans="1:9" ht="15" customHeight="1" x14ac:dyDescent="0.25">
      <c r="A136" t="s">
        <v>530</v>
      </c>
      <c r="B136" t="s">
        <v>183</v>
      </c>
      <c r="C136" t="s">
        <v>574</v>
      </c>
      <c r="D136" t="s">
        <v>706</v>
      </c>
      <c r="E136" s="169">
        <v>41722</v>
      </c>
      <c r="F136">
        <v>4685</v>
      </c>
      <c r="G136">
        <f t="shared" si="2"/>
        <v>9463</v>
      </c>
      <c r="H136" t="s">
        <v>416</v>
      </c>
      <c r="I136" t="s">
        <v>186</v>
      </c>
    </row>
    <row r="137" spans="1:9" ht="15" customHeight="1" x14ac:dyDescent="0.25">
      <c r="A137" t="s">
        <v>530</v>
      </c>
      <c r="B137" t="s">
        <v>185</v>
      </c>
      <c r="C137" t="s">
        <v>576</v>
      </c>
      <c r="D137" t="s">
        <v>707</v>
      </c>
      <c r="E137" s="169">
        <v>41640</v>
      </c>
      <c r="F137">
        <v>1793</v>
      </c>
      <c r="G137">
        <f t="shared" si="2"/>
        <v>25522</v>
      </c>
      <c r="H137" t="s">
        <v>292</v>
      </c>
      <c r="I137" t="s">
        <v>127</v>
      </c>
    </row>
    <row r="138" spans="1:9" ht="15" customHeight="1" x14ac:dyDescent="0.25">
      <c r="A138" t="s">
        <v>530</v>
      </c>
      <c r="B138" t="s">
        <v>185</v>
      </c>
      <c r="C138" t="s">
        <v>576</v>
      </c>
      <c r="D138" t="s">
        <v>708</v>
      </c>
      <c r="E138" s="169">
        <v>41640</v>
      </c>
      <c r="F138">
        <v>11045</v>
      </c>
      <c r="G138">
        <f t="shared" si="2"/>
        <v>25522</v>
      </c>
      <c r="H138" t="s">
        <v>343</v>
      </c>
      <c r="I138" t="s">
        <v>127</v>
      </c>
    </row>
    <row r="139" spans="1:9" ht="15" customHeight="1" x14ac:dyDescent="0.25">
      <c r="A139" t="s">
        <v>530</v>
      </c>
      <c r="B139" t="s">
        <v>185</v>
      </c>
      <c r="C139" t="s">
        <v>576</v>
      </c>
      <c r="D139" t="s">
        <v>709</v>
      </c>
      <c r="E139" s="169">
        <v>41640</v>
      </c>
      <c r="F139">
        <v>5144</v>
      </c>
      <c r="G139">
        <f t="shared" si="2"/>
        <v>25522</v>
      </c>
      <c r="H139" t="s">
        <v>344</v>
      </c>
      <c r="I139" t="s">
        <v>186</v>
      </c>
    </row>
    <row r="140" spans="1:9" ht="15" customHeight="1" x14ac:dyDescent="0.25">
      <c r="A140" t="s">
        <v>530</v>
      </c>
      <c r="B140" t="s">
        <v>185</v>
      </c>
      <c r="C140" t="s">
        <v>576</v>
      </c>
      <c r="D140" t="s">
        <v>710</v>
      </c>
      <c r="E140" s="169">
        <v>41640</v>
      </c>
      <c r="F140">
        <v>832</v>
      </c>
      <c r="G140">
        <f t="shared" si="2"/>
        <v>25522</v>
      </c>
      <c r="H140" t="s">
        <v>370</v>
      </c>
      <c r="I140" t="s">
        <v>127</v>
      </c>
    </row>
    <row r="141" spans="1:9" ht="15" customHeight="1" x14ac:dyDescent="0.25">
      <c r="A141" t="s">
        <v>530</v>
      </c>
      <c r="B141" t="s">
        <v>185</v>
      </c>
      <c r="C141" t="s">
        <v>576</v>
      </c>
      <c r="D141" t="s">
        <v>711</v>
      </c>
      <c r="E141" s="169">
        <v>41640</v>
      </c>
      <c r="F141">
        <v>3474</v>
      </c>
      <c r="G141">
        <f t="shared" si="2"/>
        <v>25522</v>
      </c>
      <c r="H141" t="s">
        <v>390</v>
      </c>
      <c r="I141" t="s">
        <v>186</v>
      </c>
    </row>
    <row r="142" spans="1:9" ht="15" customHeight="1" x14ac:dyDescent="0.25">
      <c r="A142" t="s">
        <v>530</v>
      </c>
      <c r="B142" t="s">
        <v>185</v>
      </c>
      <c r="C142" t="s">
        <v>576</v>
      </c>
      <c r="D142" t="s">
        <v>712</v>
      </c>
      <c r="E142" s="169">
        <v>41640</v>
      </c>
      <c r="F142">
        <v>1006</v>
      </c>
      <c r="G142">
        <f t="shared" si="2"/>
        <v>25522</v>
      </c>
      <c r="H142" t="s">
        <v>400</v>
      </c>
      <c r="I142" t="s">
        <v>127</v>
      </c>
    </row>
    <row r="143" spans="1:9" ht="15" customHeight="1" x14ac:dyDescent="0.25">
      <c r="A143" t="s">
        <v>530</v>
      </c>
      <c r="B143" t="s">
        <v>185</v>
      </c>
      <c r="C143" t="s">
        <v>576</v>
      </c>
      <c r="D143" t="s">
        <v>713</v>
      </c>
      <c r="E143" s="169">
        <v>41640</v>
      </c>
      <c r="F143">
        <v>2228</v>
      </c>
      <c r="G143">
        <f t="shared" si="2"/>
        <v>25522</v>
      </c>
      <c r="H143" t="s">
        <v>492</v>
      </c>
      <c r="I143" t="s">
        <v>186</v>
      </c>
    </row>
    <row r="144" spans="1:9" ht="15" customHeight="1" x14ac:dyDescent="0.25">
      <c r="A144" t="s">
        <v>530</v>
      </c>
      <c r="B144" t="s">
        <v>188</v>
      </c>
      <c r="C144" t="s">
        <v>577</v>
      </c>
      <c r="D144" t="s">
        <v>714</v>
      </c>
      <c r="E144" s="169">
        <v>41656</v>
      </c>
      <c r="F144">
        <v>3917</v>
      </c>
      <c r="G144">
        <f t="shared" si="2"/>
        <v>32321</v>
      </c>
      <c r="H144" t="s">
        <v>246</v>
      </c>
      <c r="I144" t="s">
        <v>186</v>
      </c>
    </row>
    <row r="145" spans="1:9" ht="15" customHeight="1" x14ac:dyDescent="0.25">
      <c r="A145" t="s">
        <v>530</v>
      </c>
      <c r="B145" t="s">
        <v>188</v>
      </c>
      <c r="C145" t="s">
        <v>577</v>
      </c>
      <c r="D145" t="s">
        <v>715</v>
      </c>
      <c r="E145" s="169">
        <v>41656</v>
      </c>
      <c r="F145">
        <v>4632</v>
      </c>
      <c r="G145">
        <f t="shared" si="2"/>
        <v>32321</v>
      </c>
      <c r="H145" t="s">
        <v>250</v>
      </c>
      <c r="I145" t="s">
        <v>186</v>
      </c>
    </row>
    <row r="146" spans="1:9" ht="15" customHeight="1" x14ac:dyDescent="0.25">
      <c r="A146" t="s">
        <v>530</v>
      </c>
      <c r="B146" t="s">
        <v>188</v>
      </c>
      <c r="C146" t="s">
        <v>577</v>
      </c>
      <c r="D146" t="s">
        <v>716</v>
      </c>
      <c r="E146" s="169">
        <v>41656</v>
      </c>
      <c r="F146">
        <v>10397</v>
      </c>
      <c r="G146">
        <f t="shared" si="2"/>
        <v>32321</v>
      </c>
      <c r="H146" t="s">
        <v>266</v>
      </c>
      <c r="I146" t="s">
        <v>186</v>
      </c>
    </row>
    <row r="147" spans="1:9" ht="15" customHeight="1" x14ac:dyDescent="0.25">
      <c r="A147" t="s">
        <v>530</v>
      </c>
      <c r="B147" t="s">
        <v>188</v>
      </c>
      <c r="C147" t="s">
        <v>577</v>
      </c>
      <c r="D147" t="s">
        <v>717</v>
      </c>
      <c r="E147" s="169">
        <v>41656</v>
      </c>
      <c r="F147">
        <v>4192</v>
      </c>
      <c r="G147">
        <f t="shared" si="2"/>
        <v>32321</v>
      </c>
      <c r="H147" t="s">
        <v>493</v>
      </c>
      <c r="I147" t="s">
        <v>186</v>
      </c>
    </row>
    <row r="148" spans="1:9" ht="15" customHeight="1" x14ac:dyDescent="0.25">
      <c r="A148" t="s">
        <v>530</v>
      </c>
      <c r="B148" t="s">
        <v>188</v>
      </c>
      <c r="C148" t="s">
        <v>577</v>
      </c>
      <c r="D148" t="s">
        <v>718</v>
      </c>
      <c r="E148" s="169">
        <v>41656</v>
      </c>
      <c r="F148">
        <v>3844</v>
      </c>
      <c r="G148">
        <f t="shared" si="2"/>
        <v>32321</v>
      </c>
      <c r="H148" t="s">
        <v>504</v>
      </c>
      <c r="I148" t="s">
        <v>186</v>
      </c>
    </row>
    <row r="149" spans="1:9" ht="15" customHeight="1" x14ac:dyDescent="0.25">
      <c r="A149" t="s">
        <v>530</v>
      </c>
      <c r="B149" t="s">
        <v>188</v>
      </c>
      <c r="C149" t="s">
        <v>577</v>
      </c>
      <c r="D149" t="s">
        <v>719</v>
      </c>
      <c r="E149" s="169">
        <v>41656</v>
      </c>
      <c r="F149">
        <v>1805</v>
      </c>
      <c r="G149">
        <f t="shared" si="2"/>
        <v>32321</v>
      </c>
      <c r="H149" t="s">
        <v>509</v>
      </c>
      <c r="I149" t="s">
        <v>127</v>
      </c>
    </row>
    <row r="150" spans="1:9" ht="15" customHeight="1" x14ac:dyDescent="0.25">
      <c r="A150" t="s">
        <v>530</v>
      </c>
      <c r="B150" t="s">
        <v>188</v>
      </c>
      <c r="C150" t="s">
        <v>577</v>
      </c>
      <c r="D150" t="s">
        <v>720</v>
      </c>
      <c r="E150" s="169">
        <v>41656</v>
      </c>
      <c r="F150">
        <v>3534</v>
      </c>
      <c r="G150">
        <f t="shared" si="2"/>
        <v>32321</v>
      </c>
      <c r="H150" t="s">
        <v>515</v>
      </c>
      <c r="I150" t="s">
        <v>186</v>
      </c>
    </row>
    <row r="151" spans="1:9" ht="15" customHeight="1" x14ac:dyDescent="0.25">
      <c r="A151" t="s">
        <v>530</v>
      </c>
      <c r="B151" t="s">
        <v>183</v>
      </c>
      <c r="C151" t="s">
        <v>579</v>
      </c>
      <c r="D151" t="s">
        <v>721</v>
      </c>
      <c r="E151" s="169">
        <v>41911</v>
      </c>
      <c r="F151">
        <v>3399</v>
      </c>
      <c r="G151">
        <f t="shared" si="2"/>
        <v>8087</v>
      </c>
      <c r="H151" t="s">
        <v>218</v>
      </c>
      <c r="I151" t="s">
        <v>127</v>
      </c>
    </row>
    <row r="152" spans="1:9" ht="15" customHeight="1" x14ac:dyDescent="0.25">
      <c r="A152" t="s">
        <v>530</v>
      </c>
      <c r="B152" t="s">
        <v>183</v>
      </c>
      <c r="C152" t="s">
        <v>579</v>
      </c>
      <c r="D152" t="s">
        <v>722</v>
      </c>
      <c r="E152" s="169">
        <v>41911</v>
      </c>
      <c r="F152">
        <v>110</v>
      </c>
      <c r="G152">
        <f t="shared" si="2"/>
        <v>8087</v>
      </c>
      <c r="H152" t="s">
        <v>277</v>
      </c>
      <c r="I152" t="s">
        <v>127</v>
      </c>
    </row>
    <row r="153" spans="1:9" ht="15" customHeight="1" x14ac:dyDescent="0.25">
      <c r="A153" t="s">
        <v>530</v>
      </c>
      <c r="B153" t="s">
        <v>183</v>
      </c>
      <c r="C153" t="s">
        <v>579</v>
      </c>
      <c r="D153" t="s">
        <v>723</v>
      </c>
      <c r="E153" s="169">
        <v>41911</v>
      </c>
      <c r="F153">
        <v>874</v>
      </c>
      <c r="G153">
        <f t="shared" si="2"/>
        <v>8087</v>
      </c>
      <c r="H153" t="s">
        <v>283</v>
      </c>
      <c r="I153" t="s">
        <v>186</v>
      </c>
    </row>
    <row r="154" spans="1:9" ht="15" customHeight="1" x14ac:dyDescent="0.25">
      <c r="A154" t="s">
        <v>530</v>
      </c>
      <c r="B154" t="s">
        <v>183</v>
      </c>
      <c r="C154" t="s">
        <v>579</v>
      </c>
      <c r="D154" t="s">
        <v>724</v>
      </c>
      <c r="E154" s="169">
        <v>41911</v>
      </c>
      <c r="F154">
        <v>493</v>
      </c>
      <c r="G154">
        <f t="shared" si="2"/>
        <v>8087</v>
      </c>
      <c r="H154" t="s">
        <v>294</v>
      </c>
      <c r="I154" t="s">
        <v>186</v>
      </c>
    </row>
    <row r="155" spans="1:9" ht="15" customHeight="1" x14ac:dyDescent="0.25">
      <c r="A155" t="s">
        <v>530</v>
      </c>
      <c r="B155" t="s">
        <v>183</v>
      </c>
      <c r="C155" t="s">
        <v>579</v>
      </c>
      <c r="D155" t="s">
        <v>725</v>
      </c>
      <c r="E155" s="169">
        <v>41911</v>
      </c>
      <c r="F155">
        <v>388</v>
      </c>
      <c r="G155">
        <f t="shared" si="2"/>
        <v>8087</v>
      </c>
      <c r="H155" t="s">
        <v>397</v>
      </c>
      <c r="I155" t="s">
        <v>186</v>
      </c>
    </row>
    <row r="156" spans="1:9" ht="15" customHeight="1" x14ac:dyDescent="0.25">
      <c r="A156" t="s">
        <v>530</v>
      </c>
      <c r="B156" t="s">
        <v>183</v>
      </c>
      <c r="C156" t="s">
        <v>579</v>
      </c>
      <c r="D156" t="s">
        <v>726</v>
      </c>
      <c r="E156" s="169">
        <v>41911</v>
      </c>
      <c r="F156">
        <v>580</v>
      </c>
      <c r="G156">
        <f t="shared" si="2"/>
        <v>8087</v>
      </c>
      <c r="H156" t="s">
        <v>410</v>
      </c>
      <c r="I156" t="s">
        <v>186</v>
      </c>
    </row>
    <row r="157" spans="1:9" ht="15" customHeight="1" x14ac:dyDescent="0.25">
      <c r="A157" t="s">
        <v>530</v>
      </c>
      <c r="B157" t="s">
        <v>183</v>
      </c>
      <c r="C157" t="s">
        <v>579</v>
      </c>
      <c r="D157" t="s">
        <v>727</v>
      </c>
      <c r="E157" s="169">
        <v>41911</v>
      </c>
      <c r="F157">
        <v>2176</v>
      </c>
      <c r="G157">
        <f t="shared" si="2"/>
        <v>8087</v>
      </c>
      <c r="H157" t="s">
        <v>497</v>
      </c>
      <c r="I157" t="s">
        <v>186</v>
      </c>
    </row>
    <row r="158" spans="1:9" ht="15" customHeight="1" x14ac:dyDescent="0.25">
      <c r="A158" t="s">
        <v>530</v>
      </c>
      <c r="B158" t="s">
        <v>183</v>
      </c>
      <c r="C158" t="s">
        <v>579</v>
      </c>
      <c r="D158" t="s">
        <v>728</v>
      </c>
      <c r="E158" s="169">
        <v>41911</v>
      </c>
      <c r="F158">
        <v>67</v>
      </c>
      <c r="G158">
        <f t="shared" si="2"/>
        <v>8087</v>
      </c>
      <c r="H158" t="s">
        <v>518</v>
      </c>
      <c r="I158" t="s">
        <v>127</v>
      </c>
    </row>
    <row r="159" spans="1:9" ht="15" customHeight="1" x14ac:dyDescent="0.25">
      <c r="A159" t="s">
        <v>530</v>
      </c>
      <c r="B159" t="s">
        <v>194</v>
      </c>
      <c r="C159" t="s">
        <v>581</v>
      </c>
      <c r="D159" t="s">
        <v>729</v>
      </c>
      <c r="E159" s="169">
        <v>38070</v>
      </c>
      <c r="F159">
        <v>3221</v>
      </c>
      <c r="G159">
        <f t="shared" si="2"/>
        <v>132897</v>
      </c>
      <c r="H159" t="s">
        <v>225</v>
      </c>
      <c r="I159" t="s">
        <v>186</v>
      </c>
    </row>
    <row r="160" spans="1:9" ht="15" customHeight="1" x14ac:dyDescent="0.25">
      <c r="A160" t="s">
        <v>530</v>
      </c>
      <c r="B160" t="s">
        <v>194</v>
      </c>
      <c r="C160" t="s">
        <v>581</v>
      </c>
      <c r="D160" t="s">
        <v>730</v>
      </c>
      <c r="E160" s="169">
        <v>38070</v>
      </c>
      <c r="F160">
        <v>3369</v>
      </c>
      <c r="G160">
        <f t="shared" si="2"/>
        <v>132897</v>
      </c>
      <c r="H160" t="s">
        <v>248</v>
      </c>
      <c r="I160" t="s">
        <v>186</v>
      </c>
    </row>
    <row r="161" spans="1:9" ht="15" customHeight="1" x14ac:dyDescent="0.25">
      <c r="A161" t="s">
        <v>530</v>
      </c>
      <c r="B161" t="s">
        <v>194</v>
      </c>
      <c r="C161" t="s">
        <v>581</v>
      </c>
      <c r="D161" t="s">
        <v>731</v>
      </c>
      <c r="E161" s="169">
        <v>38070</v>
      </c>
      <c r="F161">
        <v>1239</v>
      </c>
      <c r="G161">
        <f t="shared" si="2"/>
        <v>132897</v>
      </c>
      <c r="H161" t="s">
        <v>254</v>
      </c>
      <c r="I161" t="s">
        <v>186</v>
      </c>
    </row>
    <row r="162" spans="1:9" ht="15" customHeight="1" x14ac:dyDescent="0.25">
      <c r="A162" t="s">
        <v>530</v>
      </c>
      <c r="B162" t="s">
        <v>194</v>
      </c>
      <c r="C162" t="s">
        <v>581</v>
      </c>
      <c r="D162" t="s">
        <v>732</v>
      </c>
      <c r="E162" s="169">
        <v>38070</v>
      </c>
      <c r="F162">
        <v>4509</v>
      </c>
      <c r="G162">
        <f t="shared" si="2"/>
        <v>132897</v>
      </c>
      <c r="H162" t="s">
        <v>256</v>
      </c>
      <c r="I162" t="s">
        <v>186</v>
      </c>
    </row>
    <row r="163" spans="1:9" ht="15" customHeight="1" x14ac:dyDescent="0.25">
      <c r="A163" t="s">
        <v>530</v>
      </c>
      <c r="B163" t="s">
        <v>194</v>
      </c>
      <c r="C163" t="s">
        <v>581</v>
      </c>
      <c r="D163" t="s">
        <v>733</v>
      </c>
      <c r="E163" s="169">
        <v>38070</v>
      </c>
      <c r="F163">
        <v>20786</v>
      </c>
      <c r="G163">
        <f t="shared" si="2"/>
        <v>132897</v>
      </c>
      <c r="H163" t="s">
        <v>259</v>
      </c>
      <c r="I163" t="s">
        <v>186</v>
      </c>
    </row>
    <row r="164" spans="1:9" ht="15" customHeight="1" x14ac:dyDescent="0.25">
      <c r="A164" t="s">
        <v>530</v>
      </c>
      <c r="B164" t="s">
        <v>194</v>
      </c>
      <c r="C164" t="s">
        <v>581</v>
      </c>
      <c r="D164" t="s">
        <v>734</v>
      </c>
      <c r="E164" s="169">
        <v>38070</v>
      </c>
      <c r="F164">
        <v>6558</v>
      </c>
      <c r="G164">
        <f t="shared" si="2"/>
        <v>132897</v>
      </c>
      <c r="H164" t="s">
        <v>299</v>
      </c>
      <c r="I164" t="s">
        <v>186</v>
      </c>
    </row>
    <row r="165" spans="1:9" ht="15" customHeight="1" x14ac:dyDescent="0.25">
      <c r="A165" t="s">
        <v>530</v>
      </c>
      <c r="B165" t="s">
        <v>194</v>
      </c>
      <c r="C165" t="s">
        <v>581</v>
      </c>
      <c r="D165" t="s">
        <v>735</v>
      </c>
      <c r="E165" s="169">
        <v>38070</v>
      </c>
      <c r="F165">
        <v>1926</v>
      </c>
      <c r="G165">
        <f t="shared" si="2"/>
        <v>132897</v>
      </c>
      <c r="H165" t="s">
        <v>313</v>
      </c>
      <c r="I165" t="s">
        <v>186</v>
      </c>
    </row>
    <row r="166" spans="1:9" ht="15" customHeight="1" x14ac:dyDescent="0.25">
      <c r="A166" t="s">
        <v>530</v>
      </c>
      <c r="B166" t="s">
        <v>194</v>
      </c>
      <c r="C166" t="s">
        <v>581</v>
      </c>
      <c r="D166" t="s">
        <v>736</v>
      </c>
      <c r="E166" s="169">
        <v>38070</v>
      </c>
      <c r="F166">
        <v>69730</v>
      </c>
      <c r="G166">
        <f t="shared" si="2"/>
        <v>132897</v>
      </c>
      <c r="H166" t="s">
        <v>339</v>
      </c>
      <c r="I166" t="s">
        <v>186</v>
      </c>
    </row>
    <row r="167" spans="1:9" ht="15" customHeight="1" x14ac:dyDescent="0.25">
      <c r="A167" t="s">
        <v>530</v>
      </c>
      <c r="B167" t="s">
        <v>194</v>
      </c>
      <c r="C167" t="s">
        <v>581</v>
      </c>
      <c r="D167" t="s">
        <v>737</v>
      </c>
      <c r="E167" s="169">
        <v>38070</v>
      </c>
      <c r="F167">
        <v>16908</v>
      </c>
      <c r="G167">
        <f t="shared" si="2"/>
        <v>132897</v>
      </c>
      <c r="H167" t="s">
        <v>359</v>
      </c>
      <c r="I167" t="s">
        <v>186</v>
      </c>
    </row>
    <row r="168" spans="1:9" ht="15" customHeight="1" x14ac:dyDescent="0.25">
      <c r="A168" t="s">
        <v>530</v>
      </c>
      <c r="B168" t="s">
        <v>194</v>
      </c>
      <c r="C168" t="s">
        <v>581</v>
      </c>
      <c r="D168" t="s">
        <v>738</v>
      </c>
      <c r="E168" s="169">
        <v>38070</v>
      </c>
      <c r="F168">
        <v>4651</v>
      </c>
      <c r="G168">
        <f t="shared" si="2"/>
        <v>132897</v>
      </c>
      <c r="H168" t="s">
        <v>388</v>
      </c>
      <c r="I168" t="s">
        <v>186</v>
      </c>
    </row>
    <row r="169" spans="1:9" ht="15" customHeight="1" x14ac:dyDescent="0.25">
      <c r="A169" t="s">
        <v>530</v>
      </c>
      <c r="B169" t="s">
        <v>185</v>
      </c>
      <c r="C169" t="s">
        <v>583</v>
      </c>
      <c r="D169" t="s">
        <v>739</v>
      </c>
      <c r="E169" s="169">
        <v>39814</v>
      </c>
      <c r="F169">
        <v>14907</v>
      </c>
      <c r="G169">
        <f t="shared" si="2"/>
        <v>51464</v>
      </c>
      <c r="H169" t="s">
        <v>284</v>
      </c>
      <c r="I169" t="s">
        <v>186</v>
      </c>
    </row>
    <row r="170" spans="1:9" ht="15" customHeight="1" x14ac:dyDescent="0.25">
      <c r="A170" t="s">
        <v>530</v>
      </c>
      <c r="B170" t="s">
        <v>185</v>
      </c>
      <c r="C170" t="s">
        <v>583</v>
      </c>
      <c r="D170" t="s">
        <v>740</v>
      </c>
      <c r="E170" s="169">
        <v>39814</v>
      </c>
      <c r="F170">
        <v>9300</v>
      </c>
      <c r="G170">
        <f t="shared" si="2"/>
        <v>51464</v>
      </c>
      <c r="H170" t="s">
        <v>304</v>
      </c>
      <c r="I170" t="s">
        <v>186</v>
      </c>
    </row>
    <row r="171" spans="1:9" ht="15" customHeight="1" x14ac:dyDescent="0.25">
      <c r="A171" t="s">
        <v>530</v>
      </c>
      <c r="B171" t="s">
        <v>185</v>
      </c>
      <c r="C171" t="s">
        <v>583</v>
      </c>
      <c r="D171" t="s">
        <v>741</v>
      </c>
      <c r="E171" s="169">
        <v>39814</v>
      </c>
      <c r="F171">
        <v>11475</v>
      </c>
      <c r="G171">
        <f t="shared" si="2"/>
        <v>51464</v>
      </c>
      <c r="H171" t="s">
        <v>375</v>
      </c>
      <c r="I171" t="s">
        <v>186</v>
      </c>
    </row>
    <row r="172" spans="1:9" ht="15" customHeight="1" x14ac:dyDescent="0.25">
      <c r="A172" t="s">
        <v>530</v>
      </c>
      <c r="B172" t="s">
        <v>185</v>
      </c>
      <c r="C172" t="s">
        <v>583</v>
      </c>
      <c r="D172" t="s">
        <v>742</v>
      </c>
      <c r="E172" s="169">
        <v>39814</v>
      </c>
      <c r="F172">
        <v>6074</v>
      </c>
      <c r="G172">
        <f t="shared" si="2"/>
        <v>51464</v>
      </c>
      <c r="H172" t="s">
        <v>443</v>
      </c>
      <c r="I172" t="s">
        <v>186</v>
      </c>
    </row>
    <row r="173" spans="1:9" ht="15" customHeight="1" x14ac:dyDescent="0.25">
      <c r="A173" t="s">
        <v>530</v>
      </c>
      <c r="B173" t="s">
        <v>185</v>
      </c>
      <c r="C173" t="s">
        <v>583</v>
      </c>
      <c r="D173" t="s">
        <v>743</v>
      </c>
      <c r="E173" s="169">
        <v>39814</v>
      </c>
      <c r="F173">
        <v>9708</v>
      </c>
      <c r="G173">
        <f t="shared" si="2"/>
        <v>51464</v>
      </c>
      <c r="H173" t="s">
        <v>496</v>
      </c>
      <c r="I173" t="s">
        <v>186</v>
      </c>
    </row>
    <row r="174" spans="1:9" ht="15" customHeight="1" x14ac:dyDescent="0.25">
      <c r="A174" t="s">
        <v>530</v>
      </c>
      <c r="B174" t="s">
        <v>188</v>
      </c>
      <c r="C174" t="s">
        <v>585</v>
      </c>
      <c r="D174" t="s">
        <v>744</v>
      </c>
      <c r="E174" s="169">
        <v>39448</v>
      </c>
      <c r="F174">
        <v>5571</v>
      </c>
      <c r="G174">
        <f t="shared" si="2"/>
        <v>56243</v>
      </c>
      <c r="H174" t="s">
        <v>237</v>
      </c>
      <c r="I174" t="s">
        <v>186</v>
      </c>
    </row>
    <row r="175" spans="1:9" ht="15" customHeight="1" x14ac:dyDescent="0.25">
      <c r="A175" t="s">
        <v>530</v>
      </c>
      <c r="B175" t="s">
        <v>188</v>
      </c>
      <c r="C175" t="s">
        <v>585</v>
      </c>
      <c r="D175" t="s">
        <v>745</v>
      </c>
      <c r="E175" s="169">
        <v>39448</v>
      </c>
      <c r="F175">
        <v>25280</v>
      </c>
      <c r="G175">
        <f t="shared" si="2"/>
        <v>56243</v>
      </c>
      <c r="H175" t="s">
        <v>293</v>
      </c>
      <c r="I175" t="s">
        <v>186</v>
      </c>
    </row>
    <row r="176" spans="1:9" ht="15" customHeight="1" x14ac:dyDescent="0.25">
      <c r="A176" t="s">
        <v>530</v>
      </c>
      <c r="B176" t="s">
        <v>188</v>
      </c>
      <c r="C176" t="s">
        <v>585</v>
      </c>
      <c r="D176" t="s">
        <v>746</v>
      </c>
      <c r="E176" s="169">
        <v>39448</v>
      </c>
      <c r="F176">
        <v>6946</v>
      </c>
      <c r="G176">
        <f t="shared" si="2"/>
        <v>56243</v>
      </c>
      <c r="H176" t="s">
        <v>300</v>
      </c>
      <c r="I176" t="s">
        <v>186</v>
      </c>
    </row>
    <row r="177" spans="1:9" ht="15" customHeight="1" x14ac:dyDescent="0.25">
      <c r="A177" t="s">
        <v>530</v>
      </c>
      <c r="B177" t="s">
        <v>188</v>
      </c>
      <c r="C177" t="s">
        <v>585</v>
      </c>
      <c r="D177" t="s">
        <v>747</v>
      </c>
      <c r="E177" s="169">
        <v>39448</v>
      </c>
      <c r="F177">
        <v>6128</v>
      </c>
      <c r="G177">
        <f t="shared" si="2"/>
        <v>56243</v>
      </c>
      <c r="H177" t="s">
        <v>431</v>
      </c>
      <c r="I177" t="s">
        <v>186</v>
      </c>
    </row>
    <row r="178" spans="1:9" ht="15" customHeight="1" x14ac:dyDescent="0.25">
      <c r="A178" t="s">
        <v>530</v>
      </c>
      <c r="B178" t="s">
        <v>188</v>
      </c>
      <c r="C178" t="s">
        <v>585</v>
      </c>
      <c r="D178" t="s">
        <v>748</v>
      </c>
      <c r="E178" s="169">
        <v>39448</v>
      </c>
      <c r="F178">
        <v>4053</v>
      </c>
      <c r="G178">
        <f t="shared" si="2"/>
        <v>56243</v>
      </c>
      <c r="H178" t="s">
        <v>438</v>
      </c>
      <c r="I178" t="s">
        <v>186</v>
      </c>
    </row>
    <row r="179" spans="1:9" ht="15" customHeight="1" x14ac:dyDescent="0.25">
      <c r="A179" t="s">
        <v>530</v>
      </c>
      <c r="B179" t="s">
        <v>188</v>
      </c>
      <c r="C179" t="s">
        <v>585</v>
      </c>
      <c r="D179" t="s">
        <v>749</v>
      </c>
      <c r="E179" s="169">
        <v>39448</v>
      </c>
      <c r="F179">
        <v>8265</v>
      </c>
      <c r="G179">
        <f t="shared" si="2"/>
        <v>56243</v>
      </c>
      <c r="H179" t="s">
        <v>457</v>
      </c>
      <c r="I179" t="s">
        <v>186</v>
      </c>
    </row>
    <row r="180" spans="1:9" ht="15" customHeight="1" x14ac:dyDescent="0.25">
      <c r="A180" t="s">
        <v>530</v>
      </c>
      <c r="B180" t="s">
        <v>194</v>
      </c>
      <c r="C180" t="s">
        <v>587</v>
      </c>
      <c r="D180" t="s">
        <v>750</v>
      </c>
      <c r="E180" s="169">
        <v>39448</v>
      </c>
      <c r="F180">
        <v>9585</v>
      </c>
      <c r="G180">
        <f t="shared" si="2"/>
        <v>76990</v>
      </c>
      <c r="H180" t="s">
        <v>196</v>
      </c>
      <c r="I180" t="s">
        <v>186</v>
      </c>
    </row>
    <row r="181" spans="1:9" ht="15" customHeight="1" x14ac:dyDescent="0.25">
      <c r="A181" t="s">
        <v>530</v>
      </c>
      <c r="B181" t="s">
        <v>194</v>
      </c>
      <c r="C181" t="s">
        <v>587</v>
      </c>
      <c r="D181" t="s">
        <v>751</v>
      </c>
      <c r="E181" s="169">
        <v>39448</v>
      </c>
      <c r="F181">
        <v>5855</v>
      </c>
      <c r="G181">
        <f t="shared" si="2"/>
        <v>76990</v>
      </c>
      <c r="H181" t="s">
        <v>212</v>
      </c>
      <c r="I181" t="s">
        <v>186</v>
      </c>
    </row>
    <row r="182" spans="1:9" ht="15" customHeight="1" x14ac:dyDescent="0.25">
      <c r="A182" t="s">
        <v>530</v>
      </c>
      <c r="B182" t="s">
        <v>194</v>
      </c>
      <c r="C182" t="s">
        <v>587</v>
      </c>
      <c r="D182" t="s">
        <v>752</v>
      </c>
      <c r="E182" s="169">
        <v>39448</v>
      </c>
      <c r="F182">
        <v>18511</v>
      </c>
      <c r="G182">
        <f t="shared" si="2"/>
        <v>76990</v>
      </c>
      <c r="H182" t="s">
        <v>257</v>
      </c>
      <c r="I182" t="s">
        <v>186</v>
      </c>
    </row>
    <row r="183" spans="1:9" ht="15" customHeight="1" x14ac:dyDescent="0.25">
      <c r="A183" t="s">
        <v>530</v>
      </c>
      <c r="B183" t="s">
        <v>194</v>
      </c>
      <c r="C183" t="s">
        <v>587</v>
      </c>
      <c r="D183" t="s">
        <v>753</v>
      </c>
      <c r="E183" s="169">
        <v>39448</v>
      </c>
      <c r="F183">
        <v>6691</v>
      </c>
      <c r="G183">
        <f t="shared" si="2"/>
        <v>76990</v>
      </c>
      <c r="H183" t="s">
        <v>264</v>
      </c>
      <c r="I183" t="s">
        <v>186</v>
      </c>
    </row>
    <row r="184" spans="1:9" ht="15" customHeight="1" x14ac:dyDescent="0.25">
      <c r="A184" t="s">
        <v>530</v>
      </c>
      <c r="B184" t="s">
        <v>194</v>
      </c>
      <c r="C184" t="s">
        <v>587</v>
      </c>
      <c r="D184" t="s">
        <v>754</v>
      </c>
      <c r="E184" s="169">
        <v>39448</v>
      </c>
      <c r="F184">
        <v>5763</v>
      </c>
      <c r="G184">
        <f t="shared" si="2"/>
        <v>76990</v>
      </c>
      <c r="H184" t="s">
        <v>324</v>
      </c>
      <c r="I184" t="s">
        <v>186</v>
      </c>
    </row>
    <row r="185" spans="1:9" ht="15" customHeight="1" x14ac:dyDescent="0.25">
      <c r="A185" t="s">
        <v>530</v>
      </c>
      <c r="B185" t="s">
        <v>194</v>
      </c>
      <c r="C185" t="s">
        <v>587</v>
      </c>
      <c r="D185" t="s">
        <v>755</v>
      </c>
      <c r="E185" s="169">
        <v>39448</v>
      </c>
      <c r="F185">
        <v>7428</v>
      </c>
      <c r="G185">
        <f t="shared" si="2"/>
        <v>76990</v>
      </c>
      <c r="H185" t="s">
        <v>408</v>
      </c>
      <c r="I185" t="s">
        <v>186</v>
      </c>
    </row>
    <row r="186" spans="1:9" ht="15" customHeight="1" x14ac:dyDescent="0.25">
      <c r="A186" t="s">
        <v>530</v>
      </c>
      <c r="B186" t="s">
        <v>194</v>
      </c>
      <c r="C186" t="s">
        <v>587</v>
      </c>
      <c r="D186" t="s">
        <v>756</v>
      </c>
      <c r="E186" s="169">
        <v>39448</v>
      </c>
      <c r="F186">
        <v>9850</v>
      </c>
      <c r="G186">
        <f t="shared" si="2"/>
        <v>76990</v>
      </c>
      <c r="H186" t="s">
        <v>451</v>
      </c>
      <c r="I186" t="s">
        <v>186</v>
      </c>
    </row>
    <row r="187" spans="1:9" ht="15" customHeight="1" x14ac:dyDescent="0.25">
      <c r="A187" t="s">
        <v>530</v>
      </c>
      <c r="B187" t="s">
        <v>194</v>
      </c>
      <c r="C187" t="s">
        <v>587</v>
      </c>
      <c r="D187" t="s">
        <v>757</v>
      </c>
      <c r="E187" s="169">
        <v>39448</v>
      </c>
      <c r="F187">
        <v>13307</v>
      </c>
      <c r="G187">
        <f t="shared" si="2"/>
        <v>76990</v>
      </c>
      <c r="H187" t="s">
        <v>459</v>
      </c>
      <c r="I187" t="s">
        <v>186</v>
      </c>
    </row>
    <row r="188" spans="1:9" ht="15" customHeight="1" x14ac:dyDescent="0.25">
      <c r="A188" t="s">
        <v>530</v>
      </c>
      <c r="B188" t="s">
        <v>190</v>
      </c>
      <c r="C188" t="s">
        <v>589</v>
      </c>
      <c r="D188" t="s">
        <v>758</v>
      </c>
      <c r="E188" s="169">
        <v>39814</v>
      </c>
      <c r="F188">
        <v>7198</v>
      </c>
      <c r="G188">
        <f t="shared" si="2"/>
        <v>88097</v>
      </c>
      <c r="H188" t="s">
        <v>229</v>
      </c>
      <c r="I188" t="s">
        <v>186</v>
      </c>
    </row>
    <row r="189" spans="1:9" ht="15" customHeight="1" x14ac:dyDescent="0.25">
      <c r="A189" t="s">
        <v>530</v>
      </c>
      <c r="B189" t="s">
        <v>190</v>
      </c>
      <c r="C189" t="s">
        <v>589</v>
      </c>
      <c r="D189" t="s">
        <v>759</v>
      </c>
      <c r="E189" s="169">
        <v>39814</v>
      </c>
      <c r="F189">
        <v>2478</v>
      </c>
      <c r="G189">
        <f t="shared" si="2"/>
        <v>88097</v>
      </c>
      <c r="H189" t="s">
        <v>251</v>
      </c>
      <c r="I189" t="s">
        <v>186</v>
      </c>
    </row>
    <row r="190" spans="1:9" ht="15" customHeight="1" x14ac:dyDescent="0.25">
      <c r="A190" t="s">
        <v>530</v>
      </c>
      <c r="B190" t="s">
        <v>190</v>
      </c>
      <c r="C190" t="s">
        <v>589</v>
      </c>
      <c r="D190" t="s">
        <v>760</v>
      </c>
      <c r="E190" s="169">
        <v>39814</v>
      </c>
      <c r="F190">
        <v>9554</v>
      </c>
      <c r="G190">
        <f t="shared" si="2"/>
        <v>88097</v>
      </c>
      <c r="H190" t="s">
        <v>252</v>
      </c>
      <c r="I190" t="s">
        <v>186</v>
      </c>
    </row>
    <row r="191" spans="1:9" ht="15" customHeight="1" x14ac:dyDescent="0.25">
      <c r="A191" t="s">
        <v>530</v>
      </c>
      <c r="B191" t="s">
        <v>190</v>
      </c>
      <c r="C191" t="s">
        <v>589</v>
      </c>
      <c r="D191" t="s">
        <v>761</v>
      </c>
      <c r="E191" s="169">
        <v>39814</v>
      </c>
      <c r="F191">
        <v>58616</v>
      </c>
      <c r="G191">
        <f t="shared" si="2"/>
        <v>88097</v>
      </c>
      <c r="H191" t="s">
        <v>301</v>
      </c>
      <c r="I191" t="s">
        <v>186</v>
      </c>
    </row>
    <row r="192" spans="1:9" ht="15" customHeight="1" x14ac:dyDescent="0.25">
      <c r="A192" t="s">
        <v>530</v>
      </c>
      <c r="B192" t="s">
        <v>190</v>
      </c>
      <c r="C192" t="s">
        <v>589</v>
      </c>
      <c r="D192" t="s">
        <v>762</v>
      </c>
      <c r="E192" s="169">
        <v>39814</v>
      </c>
      <c r="F192">
        <v>5785</v>
      </c>
      <c r="G192">
        <f t="shared" si="2"/>
        <v>88097</v>
      </c>
      <c r="H192" t="s">
        <v>432</v>
      </c>
      <c r="I192" t="s">
        <v>186</v>
      </c>
    </row>
    <row r="193" spans="1:9" ht="15" customHeight="1" x14ac:dyDescent="0.25">
      <c r="A193" t="s">
        <v>530</v>
      </c>
      <c r="B193" t="s">
        <v>190</v>
      </c>
      <c r="C193" t="s">
        <v>589</v>
      </c>
      <c r="D193" t="s">
        <v>763</v>
      </c>
      <c r="E193" s="169">
        <v>39814</v>
      </c>
      <c r="F193">
        <v>4466</v>
      </c>
      <c r="G193">
        <f t="shared" si="2"/>
        <v>88097</v>
      </c>
      <c r="H193" t="s">
        <v>483</v>
      </c>
      <c r="I193" t="s">
        <v>186</v>
      </c>
    </row>
    <row r="194" spans="1:9" ht="15" customHeight="1" x14ac:dyDescent="0.25">
      <c r="A194" t="s">
        <v>530</v>
      </c>
      <c r="B194" t="s">
        <v>202</v>
      </c>
      <c r="C194" t="s">
        <v>591</v>
      </c>
      <c r="D194" t="s">
        <v>764</v>
      </c>
      <c r="E194" s="169">
        <v>41657</v>
      </c>
      <c r="F194">
        <v>11190</v>
      </c>
      <c r="G194">
        <f t="shared" ref="G194:G257" si="3">SUMIF($C$2:$C$266,C194,$F$2:$F$266)</f>
        <v>67691</v>
      </c>
      <c r="H194" t="s">
        <v>214</v>
      </c>
      <c r="I194" t="s">
        <v>186</v>
      </c>
    </row>
    <row r="195" spans="1:9" ht="15" customHeight="1" x14ac:dyDescent="0.25">
      <c r="A195" t="s">
        <v>530</v>
      </c>
      <c r="B195" t="s">
        <v>202</v>
      </c>
      <c r="C195" t="s">
        <v>591</v>
      </c>
      <c r="D195" t="s">
        <v>765</v>
      </c>
      <c r="E195" s="169">
        <v>41657</v>
      </c>
      <c r="F195">
        <v>6524</v>
      </c>
      <c r="G195">
        <f t="shared" si="3"/>
        <v>67691</v>
      </c>
      <c r="H195" t="s">
        <v>272</v>
      </c>
      <c r="I195" t="s">
        <v>186</v>
      </c>
    </row>
    <row r="196" spans="1:9" ht="15" customHeight="1" x14ac:dyDescent="0.25">
      <c r="A196" t="s">
        <v>530</v>
      </c>
      <c r="B196" t="s">
        <v>202</v>
      </c>
      <c r="C196" t="s">
        <v>591</v>
      </c>
      <c r="D196" t="s">
        <v>766</v>
      </c>
      <c r="E196" s="169">
        <v>41657</v>
      </c>
      <c r="F196">
        <v>3629</v>
      </c>
      <c r="G196">
        <f t="shared" si="3"/>
        <v>67691</v>
      </c>
      <c r="H196" t="s">
        <v>281</v>
      </c>
      <c r="I196" t="s">
        <v>186</v>
      </c>
    </row>
    <row r="197" spans="1:9" ht="15" customHeight="1" x14ac:dyDescent="0.25">
      <c r="A197" t="s">
        <v>530</v>
      </c>
      <c r="B197" t="s">
        <v>202</v>
      </c>
      <c r="C197" t="s">
        <v>591</v>
      </c>
      <c r="D197" t="s">
        <v>767</v>
      </c>
      <c r="E197" s="169">
        <v>41657</v>
      </c>
      <c r="F197">
        <v>1605</v>
      </c>
      <c r="G197">
        <f t="shared" si="3"/>
        <v>67691</v>
      </c>
      <c r="H197" t="s">
        <v>298</v>
      </c>
      <c r="I197" t="s">
        <v>186</v>
      </c>
    </row>
    <row r="198" spans="1:9" ht="15" customHeight="1" x14ac:dyDescent="0.25">
      <c r="A198" t="s">
        <v>530</v>
      </c>
      <c r="B198" t="s">
        <v>202</v>
      </c>
      <c r="C198" t="s">
        <v>591</v>
      </c>
      <c r="D198" t="s">
        <v>768</v>
      </c>
      <c r="E198" s="169">
        <v>41657</v>
      </c>
      <c r="F198">
        <v>13157</v>
      </c>
      <c r="G198">
        <f t="shared" si="3"/>
        <v>67691</v>
      </c>
      <c r="H198" t="s">
        <v>317</v>
      </c>
      <c r="I198" t="s">
        <v>186</v>
      </c>
    </row>
    <row r="199" spans="1:9" ht="15" customHeight="1" x14ac:dyDescent="0.25">
      <c r="A199" t="s">
        <v>530</v>
      </c>
      <c r="B199" t="s">
        <v>202</v>
      </c>
      <c r="C199" t="s">
        <v>591</v>
      </c>
      <c r="D199" t="s">
        <v>769</v>
      </c>
      <c r="E199" s="169">
        <v>41657</v>
      </c>
      <c r="F199">
        <v>2564</v>
      </c>
      <c r="G199">
        <f t="shared" si="3"/>
        <v>67691</v>
      </c>
      <c r="H199" t="s">
        <v>323</v>
      </c>
      <c r="I199" t="s">
        <v>186</v>
      </c>
    </row>
    <row r="200" spans="1:9" ht="15" customHeight="1" x14ac:dyDescent="0.25">
      <c r="A200" t="s">
        <v>530</v>
      </c>
      <c r="B200" t="s">
        <v>202</v>
      </c>
      <c r="C200" t="s">
        <v>591</v>
      </c>
      <c r="D200" t="s">
        <v>770</v>
      </c>
      <c r="E200" s="169">
        <v>41657</v>
      </c>
      <c r="F200">
        <v>10025</v>
      </c>
      <c r="G200">
        <f t="shared" si="3"/>
        <v>67691</v>
      </c>
      <c r="H200" t="s">
        <v>361</v>
      </c>
      <c r="I200" t="s">
        <v>186</v>
      </c>
    </row>
    <row r="201" spans="1:9" ht="15" customHeight="1" x14ac:dyDescent="0.25">
      <c r="A201" t="s">
        <v>530</v>
      </c>
      <c r="B201" t="s">
        <v>202</v>
      </c>
      <c r="C201" t="s">
        <v>591</v>
      </c>
      <c r="D201" t="s">
        <v>771</v>
      </c>
      <c r="E201" s="169">
        <v>41657</v>
      </c>
      <c r="F201">
        <v>4302</v>
      </c>
      <c r="G201">
        <f t="shared" si="3"/>
        <v>67691</v>
      </c>
      <c r="H201" t="s">
        <v>368</v>
      </c>
      <c r="I201" t="s">
        <v>186</v>
      </c>
    </row>
    <row r="202" spans="1:9" ht="15" customHeight="1" x14ac:dyDescent="0.25">
      <c r="A202" t="s">
        <v>530</v>
      </c>
      <c r="B202" t="s">
        <v>202</v>
      </c>
      <c r="C202" t="s">
        <v>591</v>
      </c>
      <c r="D202" t="s">
        <v>772</v>
      </c>
      <c r="E202" s="169">
        <v>41657</v>
      </c>
      <c r="F202">
        <v>715</v>
      </c>
      <c r="G202">
        <f t="shared" si="3"/>
        <v>67691</v>
      </c>
      <c r="H202" t="s">
        <v>418</v>
      </c>
      <c r="I202" t="s">
        <v>186</v>
      </c>
    </row>
    <row r="203" spans="1:9" ht="15" customHeight="1" x14ac:dyDescent="0.25">
      <c r="A203" t="s">
        <v>530</v>
      </c>
      <c r="B203" t="s">
        <v>202</v>
      </c>
      <c r="C203" t="s">
        <v>591</v>
      </c>
      <c r="D203" t="s">
        <v>773</v>
      </c>
      <c r="E203" s="169">
        <v>41657</v>
      </c>
      <c r="F203">
        <v>6379</v>
      </c>
      <c r="G203">
        <f t="shared" si="3"/>
        <v>67691</v>
      </c>
      <c r="H203" t="s">
        <v>421</v>
      </c>
      <c r="I203" t="s">
        <v>186</v>
      </c>
    </row>
    <row r="204" spans="1:9" ht="15" customHeight="1" x14ac:dyDescent="0.25">
      <c r="A204" t="s">
        <v>530</v>
      </c>
      <c r="B204" t="s">
        <v>202</v>
      </c>
      <c r="C204" t="s">
        <v>591</v>
      </c>
      <c r="D204" t="s">
        <v>774</v>
      </c>
      <c r="E204" s="169">
        <v>41657</v>
      </c>
      <c r="F204">
        <v>674</v>
      </c>
      <c r="G204">
        <f t="shared" si="3"/>
        <v>67691</v>
      </c>
      <c r="H204" t="s">
        <v>422</v>
      </c>
      <c r="I204" t="s">
        <v>186</v>
      </c>
    </row>
    <row r="205" spans="1:9" ht="15" customHeight="1" x14ac:dyDescent="0.25">
      <c r="A205" t="s">
        <v>530</v>
      </c>
      <c r="B205" t="s">
        <v>202</v>
      </c>
      <c r="C205" t="s">
        <v>591</v>
      </c>
      <c r="D205" t="s">
        <v>775</v>
      </c>
      <c r="E205" s="169">
        <v>41657</v>
      </c>
      <c r="F205">
        <v>1821</v>
      </c>
      <c r="G205">
        <f t="shared" si="3"/>
        <v>67691</v>
      </c>
      <c r="H205" t="s">
        <v>436</v>
      </c>
      <c r="I205" t="s">
        <v>186</v>
      </c>
    </row>
    <row r="206" spans="1:9" ht="15" customHeight="1" x14ac:dyDescent="0.25">
      <c r="A206" t="s">
        <v>530</v>
      </c>
      <c r="B206" t="s">
        <v>202</v>
      </c>
      <c r="C206" t="s">
        <v>591</v>
      </c>
      <c r="D206" t="s">
        <v>776</v>
      </c>
      <c r="E206" s="169">
        <v>41657</v>
      </c>
      <c r="F206">
        <v>4027</v>
      </c>
      <c r="G206">
        <f t="shared" si="3"/>
        <v>67691</v>
      </c>
      <c r="H206" t="s">
        <v>465</v>
      </c>
      <c r="I206" t="s">
        <v>186</v>
      </c>
    </row>
    <row r="207" spans="1:9" ht="15" customHeight="1" x14ac:dyDescent="0.25">
      <c r="A207" t="s">
        <v>530</v>
      </c>
      <c r="B207" t="s">
        <v>202</v>
      </c>
      <c r="C207" t="s">
        <v>591</v>
      </c>
      <c r="D207" t="s">
        <v>777</v>
      </c>
      <c r="E207" s="169">
        <v>41657</v>
      </c>
      <c r="F207">
        <v>1079</v>
      </c>
      <c r="G207">
        <f t="shared" si="3"/>
        <v>67691</v>
      </c>
      <c r="H207" t="s">
        <v>498</v>
      </c>
      <c r="I207" t="s">
        <v>186</v>
      </c>
    </row>
    <row r="208" spans="1:9" ht="15" customHeight="1" x14ac:dyDescent="0.25">
      <c r="A208" t="s">
        <v>530</v>
      </c>
      <c r="B208" t="s">
        <v>202</v>
      </c>
      <c r="C208" t="s">
        <v>593</v>
      </c>
      <c r="D208" t="s">
        <v>778</v>
      </c>
      <c r="E208" s="169">
        <v>38718</v>
      </c>
      <c r="F208">
        <v>2920</v>
      </c>
      <c r="G208">
        <f t="shared" si="3"/>
        <v>93638</v>
      </c>
      <c r="H208" t="s">
        <v>224</v>
      </c>
      <c r="I208" t="s">
        <v>186</v>
      </c>
    </row>
    <row r="209" spans="1:9" ht="15" customHeight="1" x14ac:dyDescent="0.25">
      <c r="A209" t="s">
        <v>530</v>
      </c>
      <c r="B209" t="s">
        <v>202</v>
      </c>
      <c r="C209" t="s">
        <v>593</v>
      </c>
      <c r="D209" t="s">
        <v>779</v>
      </c>
      <c r="E209" s="169">
        <v>38718</v>
      </c>
      <c r="F209">
        <v>25897</v>
      </c>
      <c r="G209">
        <f t="shared" si="3"/>
        <v>93638</v>
      </c>
      <c r="H209" t="s">
        <v>280</v>
      </c>
      <c r="I209" t="s">
        <v>186</v>
      </c>
    </row>
    <row r="210" spans="1:9" ht="15" customHeight="1" x14ac:dyDescent="0.25">
      <c r="A210" t="s">
        <v>530</v>
      </c>
      <c r="B210" t="s">
        <v>202</v>
      </c>
      <c r="C210" t="s">
        <v>593</v>
      </c>
      <c r="D210" t="s">
        <v>780</v>
      </c>
      <c r="E210" s="169">
        <v>38718</v>
      </c>
      <c r="F210">
        <v>10933</v>
      </c>
      <c r="G210">
        <f t="shared" si="3"/>
        <v>93638</v>
      </c>
      <c r="H210" t="s">
        <v>325</v>
      </c>
      <c r="I210" t="s">
        <v>186</v>
      </c>
    </row>
    <row r="211" spans="1:9" ht="15" customHeight="1" x14ac:dyDescent="0.25">
      <c r="A211" t="s">
        <v>530</v>
      </c>
      <c r="B211" t="s">
        <v>202</v>
      </c>
      <c r="C211" t="s">
        <v>593</v>
      </c>
      <c r="D211" t="s">
        <v>781</v>
      </c>
      <c r="E211" s="169">
        <v>38718</v>
      </c>
      <c r="F211">
        <v>9429</v>
      </c>
      <c r="G211">
        <f t="shared" si="3"/>
        <v>93638</v>
      </c>
      <c r="H211" t="s">
        <v>327</v>
      </c>
      <c r="I211" t="s">
        <v>186</v>
      </c>
    </row>
    <row r="212" spans="1:9" ht="15" customHeight="1" x14ac:dyDescent="0.25">
      <c r="A212" t="s">
        <v>530</v>
      </c>
      <c r="B212" t="s">
        <v>202</v>
      </c>
      <c r="C212" t="s">
        <v>593</v>
      </c>
      <c r="D212" t="s">
        <v>782</v>
      </c>
      <c r="E212" s="169">
        <v>38718</v>
      </c>
      <c r="F212">
        <v>7196</v>
      </c>
      <c r="G212">
        <f t="shared" si="3"/>
        <v>93638</v>
      </c>
      <c r="H212" t="s">
        <v>347</v>
      </c>
      <c r="I212" t="s">
        <v>186</v>
      </c>
    </row>
    <row r="213" spans="1:9" ht="15" customHeight="1" x14ac:dyDescent="0.25">
      <c r="A213" t="s">
        <v>530</v>
      </c>
      <c r="B213" t="s">
        <v>202</v>
      </c>
      <c r="C213" t="s">
        <v>593</v>
      </c>
      <c r="D213" t="s">
        <v>783</v>
      </c>
      <c r="E213" s="169">
        <v>38718</v>
      </c>
      <c r="F213">
        <v>3557</v>
      </c>
      <c r="G213">
        <f t="shared" si="3"/>
        <v>93638</v>
      </c>
      <c r="H213" t="s">
        <v>439</v>
      </c>
      <c r="I213" t="s">
        <v>186</v>
      </c>
    </row>
    <row r="214" spans="1:9" ht="15" customHeight="1" x14ac:dyDescent="0.25">
      <c r="A214" t="s">
        <v>530</v>
      </c>
      <c r="B214" t="s">
        <v>202</v>
      </c>
      <c r="C214" t="s">
        <v>593</v>
      </c>
      <c r="D214" t="s">
        <v>784</v>
      </c>
      <c r="E214" s="169">
        <v>38718</v>
      </c>
      <c r="F214">
        <v>12440</v>
      </c>
      <c r="G214">
        <f t="shared" si="3"/>
        <v>93638</v>
      </c>
      <c r="H214" t="s">
        <v>458</v>
      </c>
      <c r="I214" t="s">
        <v>186</v>
      </c>
    </row>
    <row r="215" spans="1:9" ht="15" customHeight="1" x14ac:dyDescent="0.25">
      <c r="A215" t="s">
        <v>530</v>
      </c>
      <c r="B215" t="s">
        <v>202</v>
      </c>
      <c r="C215" t="s">
        <v>593</v>
      </c>
      <c r="D215" t="s">
        <v>785</v>
      </c>
      <c r="E215" s="169">
        <v>38718</v>
      </c>
      <c r="F215">
        <v>18134</v>
      </c>
      <c r="G215">
        <f t="shared" si="3"/>
        <v>93638</v>
      </c>
      <c r="H215" t="s">
        <v>477</v>
      </c>
      <c r="I215" t="s">
        <v>186</v>
      </c>
    </row>
    <row r="216" spans="1:9" ht="15" customHeight="1" x14ac:dyDescent="0.25">
      <c r="A216" t="s">
        <v>530</v>
      </c>
      <c r="B216" t="s">
        <v>202</v>
      </c>
      <c r="C216" t="s">
        <v>593</v>
      </c>
      <c r="D216" t="s">
        <v>786</v>
      </c>
      <c r="E216" s="169">
        <v>38718</v>
      </c>
      <c r="F216">
        <v>3132</v>
      </c>
      <c r="G216">
        <f t="shared" si="3"/>
        <v>93638</v>
      </c>
      <c r="H216" t="s">
        <v>482</v>
      </c>
      <c r="I216" t="s">
        <v>186</v>
      </c>
    </row>
    <row r="217" spans="1:9" ht="15" customHeight="1" x14ac:dyDescent="0.25">
      <c r="A217" t="s">
        <v>530</v>
      </c>
      <c r="B217" t="s">
        <v>188</v>
      </c>
      <c r="C217" t="s">
        <v>595</v>
      </c>
      <c r="D217" t="s">
        <v>787</v>
      </c>
      <c r="E217" s="169">
        <v>40179</v>
      </c>
      <c r="F217">
        <v>9672</v>
      </c>
      <c r="G217">
        <f t="shared" si="3"/>
        <v>29232</v>
      </c>
      <c r="H217" t="s">
        <v>203</v>
      </c>
      <c r="I217" t="s">
        <v>186</v>
      </c>
    </row>
    <row r="218" spans="1:9" ht="15" customHeight="1" x14ac:dyDescent="0.25">
      <c r="A218" t="s">
        <v>530</v>
      </c>
      <c r="B218" t="s">
        <v>188</v>
      </c>
      <c r="C218" t="s">
        <v>595</v>
      </c>
      <c r="D218" t="s">
        <v>788</v>
      </c>
      <c r="E218" s="169">
        <v>40179</v>
      </c>
      <c r="F218">
        <v>10806</v>
      </c>
      <c r="G218">
        <f t="shared" si="3"/>
        <v>29232</v>
      </c>
      <c r="H218" t="s">
        <v>232</v>
      </c>
      <c r="I218" t="s">
        <v>186</v>
      </c>
    </row>
    <row r="219" spans="1:9" ht="15" customHeight="1" x14ac:dyDescent="0.25">
      <c r="A219" t="s">
        <v>530</v>
      </c>
      <c r="B219" t="s">
        <v>188</v>
      </c>
      <c r="C219" t="s">
        <v>595</v>
      </c>
      <c r="D219" t="s">
        <v>789</v>
      </c>
      <c r="E219" s="169">
        <v>40179</v>
      </c>
      <c r="F219">
        <v>8754</v>
      </c>
      <c r="G219">
        <f t="shared" si="3"/>
        <v>29232</v>
      </c>
      <c r="H219" t="s">
        <v>265</v>
      </c>
      <c r="I219" t="s">
        <v>186</v>
      </c>
    </row>
    <row r="220" spans="1:9" ht="15" customHeight="1" x14ac:dyDescent="0.25">
      <c r="A220" t="s">
        <v>530</v>
      </c>
      <c r="B220" t="s">
        <v>194</v>
      </c>
      <c r="C220" t="s">
        <v>597</v>
      </c>
      <c r="D220" t="s">
        <v>790</v>
      </c>
      <c r="E220" s="169">
        <v>41106</v>
      </c>
      <c r="F220">
        <v>12401</v>
      </c>
      <c r="G220">
        <f t="shared" si="3"/>
        <v>84518</v>
      </c>
      <c r="H220" t="s">
        <v>195</v>
      </c>
      <c r="I220" t="s">
        <v>186</v>
      </c>
    </row>
    <row r="221" spans="1:9" ht="15" customHeight="1" x14ac:dyDescent="0.25">
      <c r="A221" t="s">
        <v>530</v>
      </c>
      <c r="B221" t="s">
        <v>194</v>
      </c>
      <c r="C221" t="s">
        <v>597</v>
      </c>
      <c r="D221" t="s">
        <v>791</v>
      </c>
      <c r="E221" s="169">
        <v>41106</v>
      </c>
      <c r="F221">
        <v>13792</v>
      </c>
      <c r="G221">
        <f t="shared" si="3"/>
        <v>84518</v>
      </c>
      <c r="H221" t="s">
        <v>234</v>
      </c>
      <c r="I221" t="s">
        <v>186</v>
      </c>
    </row>
    <row r="222" spans="1:9" ht="15" customHeight="1" x14ac:dyDescent="0.25">
      <c r="A222" t="s">
        <v>530</v>
      </c>
      <c r="B222" t="s">
        <v>194</v>
      </c>
      <c r="C222" t="s">
        <v>597</v>
      </c>
      <c r="D222" t="s">
        <v>792</v>
      </c>
      <c r="E222" s="169">
        <v>41106</v>
      </c>
      <c r="F222">
        <v>14216</v>
      </c>
      <c r="G222">
        <f t="shared" si="3"/>
        <v>84518</v>
      </c>
      <c r="H222" t="s">
        <v>297</v>
      </c>
      <c r="I222" t="s">
        <v>186</v>
      </c>
    </row>
    <row r="223" spans="1:9" ht="15" customHeight="1" x14ac:dyDescent="0.25">
      <c r="A223" t="s">
        <v>530</v>
      </c>
      <c r="B223" t="s">
        <v>194</v>
      </c>
      <c r="C223" t="s">
        <v>597</v>
      </c>
      <c r="D223" t="s">
        <v>793</v>
      </c>
      <c r="E223" s="169">
        <v>41106</v>
      </c>
      <c r="F223">
        <v>8460</v>
      </c>
      <c r="G223">
        <f t="shared" si="3"/>
        <v>84518</v>
      </c>
      <c r="H223" t="s">
        <v>444</v>
      </c>
      <c r="I223" t="s">
        <v>186</v>
      </c>
    </row>
    <row r="224" spans="1:9" ht="15" customHeight="1" x14ac:dyDescent="0.25">
      <c r="A224" t="s">
        <v>530</v>
      </c>
      <c r="B224" t="s">
        <v>194</v>
      </c>
      <c r="C224" t="s">
        <v>597</v>
      </c>
      <c r="D224" t="s">
        <v>794</v>
      </c>
      <c r="E224" s="169">
        <v>41106</v>
      </c>
      <c r="F224">
        <v>28235</v>
      </c>
      <c r="G224">
        <f t="shared" si="3"/>
        <v>84518</v>
      </c>
      <c r="H224" t="s">
        <v>454</v>
      </c>
      <c r="I224" t="s">
        <v>186</v>
      </c>
    </row>
    <row r="225" spans="1:9" ht="15" customHeight="1" x14ac:dyDescent="0.25">
      <c r="A225" t="s">
        <v>530</v>
      </c>
      <c r="B225" t="s">
        <v>194</v>
      </c>
      <c r="C225" t="s">
        <v>597</v>
      </c>
      <c r="D225" t="s">
        <v>795</v>
      </c>
      <c r="E225" s="169">
        <v>41106</v>
      </c>
      <c r="F225">
        <v>7414</v>
      </c>
      <c r="G225">
        <f t="shared" si="3"/>
        <v>84518</v>
      </c>
      <c r="H225" t="s">
        <v>466</v>
      </c>
      <c r="I225" t="s">
        <v>186</v>
      </c>
    </row>
    <row r="226" spans="1:9" ht="15" customHeight="1" x14ac:dyDescent="0.25">
      <c r="A226" t="s">
        <v>530</v>
      </c>
      <c r="B226" t="s">
        <v>208</v>
      </c>
      <c r="C226" t="s">
        <v>599</v>
      </c>
      <c r="D226" t="s">
        <v>796</v>
      </c>
      <c r="E226" s="169">
        <v>36892</v>
      </c>
      <c r="F226">
        <v>15160</v>
      </c>
      <c r="G226">
        <f t="shared" si="3"/>
        <v>89651</v>
      </c>
      <c r="H226" t="s">
        <v>267</v>
      </c>
      <c r="I226" t="s">
        <v>186</v>
      </c>
    </row>
    <row r="227" spans="1:9" ht="15" customHeight="1" x14ac:dyDescent="0.25">
      <c r="A227" t="s">
        <v>530</v>
      </c>
      <c r="B227" t="s">
        <v>208</v>
      </c>
      <c r="C227" t="s">
        <v>599</v>
      </c>
      <c r="D227" t="s">
        <v>797</v>
      </c>
      <c r="E227" s="169">
        <v>36892</v>
      </c>
      <c r="F227">
        <v>10967</v>
      </c>
      <c r="G227">
        <f t="shared" si="3"/>
        <v>89651</v>
      </c>
      <c r="H227" t="s">
        <v>268</v>
      </c>
      <c r="I227" t="s">
        <v>186</v>
      </c>
    </row>
    <row r="228" spans="1:9" ht="15" customHeight="1" x14ac:dyDescent="0.25">
      <c r="A228" t="s">
        <v>530</v>
      </c>
      <c r="B228" t="s">
        <v>208</v>
      </c>
      <c r="C228" t="s">
        <v>599</v>
      </c>
      <c r="D228" t="s">
        <v>798</v>
      </c>
      <c r="E228" s="169">
        <v>36892</v>
      </c>
      <c r="F228">
        <v>4356</v>
      </c>
      <c r="G228">
        <f t="shared" si="3"/>
        <v>89651</v>
      </c>
      <c r="H228" t="s">
        <v>338</v>
      </c>
      <c r="I228" t="s">
        <v>186</v>
      </c>
    </row>
    <row r="229" spans="1:9" ht="15" customHeight="1" x14ac:dyDescent="0.25">
      <c r="A229" t="s">
        <v>530</v>
      </c>
      <c r="B229" t="s">
        <v>208</v>
      </c>
      <c r="C229" t="s">
        <v>599</v>
      </c>
      <c r="D229" t="s">
        <v>799</v>
      </c>
      <c r="E229" s="169">
        <v>36892</v>
      </c>
      <c r="F229">
        <v>5311</v>
      </c>
      <c r="G229">
        <f t="shared" si="3"/>
        <v>89651</v>
      </c>
      <c r="H229" t="s">
        <v>354</v>
      </c>
      <c r="I229" t="s">
        <v>186</v>
      </c>
    </row>
    <row r="230" spans="1:9" ht="15" customHeight="1" x14ac:dyDescent="0.25">
      <c r="A230" t="s">
        <v>530</v>
      </c>
      <c r="B230" t="s">
        <v>208</v>
      </c>
      <c r="C230" t="s">
        <v>599</v>
      </c>
      <c r="D230" t="s">
        <v>800</v>
      </c>
      <c r="E230" s="169">
        <v>36892</v>
      </c>
      <c r="F230">
        <v>9613</v>
      </c>
      <c r="G230">
        <f t="shared" si="3"/>
        <v>89651</v>
      </c>
      <c r="H230" t="s">
        <v>476</v>
      </c>
      <c r="I230" t="s">
        <v>186</v>
      </c>
    </row>
    <row r="231" spans="1:9" ht="15" customHeight="1" x14ac:dyDescent="0.25">
      <c r="A231" t="s">
        <v>530</v>
      </c>
      <c r="B231" t="s">
        <v>208</v>
      </c>
      <c r="C231" t="s">
        <v>599</v>
      </c>
      <c r="D231" t="s">
        <v>801</v>
      </c>
      <c r="E231" s="169">
        <v>36892</v>
      </c>
      <c r="F231">
        <v>13014</v>
      </c>
      <c r="G231">
        <f t="shared" si="3"/>
        <v>89651</v>
      </c>
      <c r="H231" t="s">
        <v>488</v>
      </c>
      <c r="I231" t="s">
        <v>186</v>
      </c>
    </row>
    <row r="232" spans="1:9" ht="15" customHeight="1" x14ac:dyDescent="0.25">
      <c r="A232" t="s">
        <v>530</v>
      </c>
      <c r="B232" t="s">
        <v>208</v>
      </c>
      <c r="C232" t="s">
        <v>599</v>
      </c>
      <c r="D232" t="s">
        <v>802</v>
      </c>
      <c r="E232" s="169">
        <v>36892</v>
      </c>
      <c r="F232">
        <v>26351</v>
      </c>
      <c r="G232">
        <f t="shared" si="3"/>
        <v>89651</v>
      </c>
      <c r="H232" t="s">
        <v>513</v>
      </c>
      <c r="I232" t="s">
        <v>186</v>
      </c>
    </row>
    <row r="233" spans="1:9" ht="15" customHeight="1" x14ac:dyDescent="0.25">
      <c r="A233" t="s">
        <v>530</v>
      </c>
      <c r="B233" t="s">
        <v>208</v>
      </c>
      <c r="C233" t="s">
        <v>599</v>
      </c>
      <c r="D233" t="s">
        <v>803</v>
      </c>
      <c r="E233" s="169">
        <v>36892</v>
      </c>
      <c r="F233">
        <v>4879</v>
      </c>
      <c r="G233">
        <f t="shared" si="3"/>
        <v>89651</v>
      </c>
      <c r="H233" t="s">
        <v>520</v>
      </c>
      <c r="I233" t="s">
        <v>186</v>
      </c>
    </row>
    <row r="234" spans="1:9" ht="15" customHeight="1" x14ac:dyDescent="0.25">
      <c r="A234" t="s">
        <v>530</v>
      </c>
      <c r="B234" t="s">
        <v>194</v>
      </c>
      <c r="C234" t="s">
        <v>601</v>
      </c>
      <c r="D234" t="s">
        <v>804</v>
      </c>
      <c r="E234" s="169">
        <v>40544</v>
      </c>
      <c r="F234">
        <v>7275</v>
      </c>
      <c r="G234">
        <f t="shared" si="3"/>
        <v>38908</v>
      </c>
      <c r="H234" t="s">
        <v>206</v>
      </c>
      <c r="I234" t="s">
        <v>186</v>
      </c>
    </row>
    <row r="235" spans="1:9" ht="15" customHeight="1" x14ac:dyDescent="0.25">
      <c r="A235" t="s">
        <v>530</v>
      </c>
      <c r="B235" t="s">
        <v>194</v>
      </c>
      <c r="C235" t="s">
        <v>601</v>
      </c>
      <c r="D235" t="s">
        <v>805</v>
      </c>
      <c r="E235" s="169">
        <v>40544</v>
      </c>
      <c r="F235">
        <v>13200</v>
      </c>
      <c r="G235">
        <f t="shared" si="3"/>
        <v>38908</v>
      </c>
      <c r="H235" t="s">
        <v>333</v>
      </c>
      <c r="I235" t="s">
        <v>186</v>
      </c>
    </row>
    <row r="236" spans="1:9" ht="15" customHeight="1" x14ac:dyDescent="0.25">
      <c r="A236" t="s">
        <v>530</v>
      </c>
      <c r="B236" t="s">
        <v>194</v>
      </c>
      <c r="C236" t="s">
        <v>601</v>
      </c>
      <c r="D236" t="s">
        <v>806</v>
      </c>
      <c r="E236" s="169">
        <v>40544</v>
      </c>
      <c r="F236">
        <v>9447</v>
      </c>
      <c r="G236">
        <f t="shared" si="3"/>
        <v>38908</v>
      </c>
      <c r="H236" t="s">
        <v>352</v>
      </c>
      <c r="I236" t="s">
        <v>186</v>
      </c>
    </row>
    <row r="237" spans="1:9" ht="15" customHeight="1" x14ac:dyDescent="0.25">
      <c r="A237" t="s">
        <v>530</v>
      </c>
      <c r="B237" t="s">
        <v>194</v>
      </c>
      <c r="C237" t="s">
        <v>601</v>
      </c>
      <c r="D237" t="s">
        <v>807</v>
      </c>
      <c r="E237" s="169">
        <v>40544</v>
      </c>
      <c r="F237">
        <v>8986</v>
      </c>
      <c r="G237">
        <f t="shared" si="3"/>
        <v>38908</v>
      </c>
      <c r="H237" t="s">
        <v>364</v>
      </c>
      <c r="I237" t="s">
        <v>186</v>
      </c>
    </row>
    <row r="238" spans="1:9" ht="15" customHeight="1" x14ac:dyDescent="0.25">
      <c r="A238" t="s">
        <v>530</v>
      </c>
      <c r="B238" t="s">
        <v>198</v>
      </c>
      <c r="C238" t="s">
        <v>603</v>
      </c>
      <c r="D238" t="s">
        <v>808</v>
      </c>
      <c r="E238" s="169">
        <v>40179</v>
      </c>
      <c r="F238">
        <v>15717</v>
      </c>
      <c r="G238">
        <f t="shared" si="3"/>
        <v>30071</v>
      </c>
      <c r="H238" t="s">
        <v>290</v>
      </c>
      <c r="I238" t="s">
        <v>127</v>
      </c>
    </row>
    <row r="239" spans="1:9" ht="15" customHeight="1" x14ac:dyDescent="0.25">
      <c r="A239" t="s">
        <v>530</v>
      </c>
      <c r="B239" t="s">
        <v>198</v>
      </c>
      <c r="C239" t="s">
        <v>603</v>
      </c>
      <c r="D239" t="s">
        <v>809</v>
      </c>
      <c r="E239" s="169">
        <v>40179</v>
      </c>
      <c r="F239">
        <v>7459</v>
      </c>
      <c r="G239">
        <f t="shared" si="3"/>
        <v>30071</v>
      </c>
      <c r="H239" t="s">
        <v>434</v>
      </c>
      <c r="I239" t="s">
        <v>186</v>
      </c>
    </row>
    <row r="240" spans="1:9" ht="15" customHeight="1" x14ac:dyDescent="0.25">
      <c r="A240" t="s">
        <v>530</v>
      </c>
      <c r="B240" t="s">
        <v>198</v>
      </c>
      <c r="C240" t="s">
        <v>603</v>
      </c>
      <c r="D240" t="s">
        <v>810</v>
      </c>
      <c r="E240" s="169">
        <v>40179</v>
      </c>
      <c r="F240">
        <v>6895</v>
      </c>
      <c r="G240">
        <f t="shared" si="3"/>
        <v>30071</v>
      </c>
      <c r="H240" t="s">
        <v>499</v>
      </c>
      <c r="I240" t="s">
        <v>186</v>
      </c>
    </row>
    <row r="241" spans="1:9" ht="15" customHeight="1" x14ac:dyDescent="0.25">
      <c r="A241" t="s">
        <v>530</v>
      </c>
      <c r="B241" t="s">
        <v>188</v>
      </c>
      <c r="C241" t="s">
        <v>605</v>
      </c>
      <c r="D241" t="s">
        <v>811</v>
      </c>
      <c r="E241" s="169">
        <v>39814</v>
      </c>
      <c r="F241">
        <v>10224</v>
      </c>
      <c r="G241">
        <f t="shared" si="3"/>
        <v>63391</v>
      </c>
      <c r="H241" t="s">
        <v>217</v>
      </c>
      <c r="I241" t="s">
        <v>186</v>
      </c>
    </row>
    <row r="242" spans="1:9" ht="15" customHeight="1" x14ac:dyDescent="0.25">
      <c r="A242" t="s">
        <v>530</v>
      </c>
      <c r="B242" t="s">
        <v>188</v>
      </c>
      <c r="C242" t="s">
        <v>605</v>
      </c>
      <c r="D242" t="s">
        <v>812</v>
      </c>
      <c r="E242" s="169">
        <v>39814</v>
      </c>
      <c r="F242">
        <v>5499</v>
      </c>
      <c r="G242">
        <f t="shared" si="3"/>
        <v>63391</v>
      </c>
      <c r="H242" t="s">
        <v>238</v>
      </c>
      <c r="I242" t="s">
        <v>186</v>
      </c>
    </row>
    <row r="243" spans="1:9" ht="15" customHeight="1" x14ac:dyDescent="0.25">
      <c r="A243" t="s">
        <v>530</v>
      </c>
      <c r="B243" t="s">
        <v>188</v>
      </c>
      <c r="C243" t="s">
        <v>605</v>
      </c>
      <c r="D243" t="s">
        <v>813</v>
      </c>
      <c r="E243" s="169">
        <v>39814</v>
      </c>
      <c r="F243">
        <v>3807</v>
      </c>
      <c r="G243">
        <f t="shared" si="3"/>
        <v>63391</v>
      </c>
      <c r="H243" t="s">
        <v>242</v>
      </c>
      <c r="I243" t="s">
        <v>186</v>
      </c>
    </row>
    <row r="244" spans="1:9" ht="15" customHeight="1" x14ac:dyDescent="0.25">
      <c r="A244" t="s">
        <v>530</v>
      </c>
      <c r="B244" t="s">
        <v>188</v>
      </c>
      <c r="C244" t="s">
        <v>605</v>
      </c>
      <c r="D244" t="s">
        <v>814</v>
      </c>
      <c r="E244" s="169">
        <v>39814</v>
      </c>
      <c r="F244">
        <v>9965</v>
      </c>
      <c r="G244">
        <f t="shared" si="3"/>
        <v>63391</v>
      </c>
      <c r="H244" t="s">
        <v>275</v>
      </c>
      <c r="I244" t="s">
        <v>186</v>
      </c>
    </row>
    <row r="245" spans="1:9" ht="15" customHeight="1" x14ac:dyDescent="0.25">
      <c r="A245" t="s">
        <v>530</v>
      </c>
      <c r="B245" t="s">
        <v>188</v>
      </c>
      <c r="C245" t="s">
        <v>605</v>
      </c>
      <c r="D245" t="s">
        <v>815</v>
      </c>
      <c r="E245" s="169">
        <v>39814</v>
      </c>
      <c r="F245">
        <v>5815</v>
      </c>
      <c r="G245">
        <f t="shared" si="3"/>
        <v>63391</v>
      </c>
      <c r="H245" t="s">
        <v>326</v>
      </c>
      <c r="I245" t="s">
        <v>186</v>
      </c>
    </row>
    <row r="246" spans="1:9" ht="15" customHeight="1" x14ac:dyDescent="0.25">
      <c r="A246" t="s">
        <v>530</v>
      </c>
      <c r="B246" t="s">
        <v>188</v>
      </c>
      <c r="C246" t="s">
        <v>605</v>
      </c>
      <c r="D246" t="s">
        <v>816</v>
      </c>
      <c r="E246" s="169">
        <v>39814</v>
      </c>
      <c r="F246">
        <v>10494</v>
      </c>
      <c r="G246">
        <f t="shared" si="3"/>
        <v>63391</v>
      </c>
      <c r="H246" t="s">
        <v>374</v>
      </c>
      <c r="I246" t="s">
        <v>186</v>
      </c>
    </row>
    <row r="247" spans="1:9" ht="15" customHeight="1" x14ac:dyDescent="0.25">
      <c r="A247" t="s">
        <v>530</v>
      </c>
      <c r="B247" t="s">
        <v>188</v>
      </c>
      <c r="C247" t="s">
        <v>605</v>
      </c>
      <c r="D247" t="s">
        <v>817</v>
      </c>
      <c r="E247" s="169">
        <v>39814</v>
      </c>
      <c r="F247">
        <v>11429</v>
      </c>
      <c r="G247">
        <f t="shared" si="3"/>
        <v>63391</v>
      </c>
      <c r="H247" t="s">
        <v>470</v>
      </c>
      <c r="I247" t="s">
        <v>186</v>
      </c>
    </row>
    <row r="248" spans="1:9" ht="15" customHeight="1" x14ac:dyDescent="0.25">
      <c r="A248" t="s">
        <v>530</v>
      </c>
      <c r="B248" t="s">
        <v>188</v>
      </c>
      <c r="C248" t="s">
        <v>605</v>
      </c>
      <c r="D248" t="s">
        <v>818</v>
      </c>
      <c r="E248" s="169">
        <v>39814</v>
      </c>
      <c r="F248">
        <v>6158</v>
      </c>
      <c r="G248">
        <f t="shared" si="3"/>
        <v>63391</v>
      </c>
      <c r="H248" t="s">
        <v>461</v>
      </c>
      <c r="I248" t="s">
        <v>186</v>
      </c>
    </row>
    <row r="249" spans="1:9" ht="15" customHeight="1" x14ac:dyDescent="0.25">
      <c r="A249" t="s">
        <v>530</v>
      </c>
      <c r="B249" t="s">
        <v>202</v>
      </c>
      <c r="C249" t="s">
        <v>607</v>
      </c>
      <c r="D249" t="s">
        <v>819</v>
      </c>
      <c r="E249" s="169">
        <v>41640</v>
      </c>
      <c r="F249">
        <v>5601</v>
      </c>
      <c r="G249">
        <f t="shared" si="3"/>
        <v>114898</v>
      </c>
      <c r="H249" t="s">
        <v>201</v>
      </c>
      <c r="I249" t="s">
        <v>186</v>
      </c>
    </row>
    <row r="250" spans="1:9" ht="15" customHeight="1" x14ac:dyDescent="0.25">
      <c r="A250" t="s">
        <v>530</v>
      </c>
      <c r="B250" t="s">
        <v>202</v>
      </c>
      <c r="C250" t="s">
        <v>607</v>
      </c>
      <c r="D250" t="s">
        <v>820</v>
      </c>
      <c r="E250" s="169">
        <v>41640</v>
      </c>
      <c r="F250">
        <v>95759</v>
      </c>
      <c r="G250">
        <f t="shared" si="3"/>
        <v>114898</v>
      </c>
      <c r="H250" t="s">
        <v>279</v>
      </c>
      <c r="I250" t="s">
        <v>186</v>
      </c>
    </row>
    <row r="251" spans="1:9" ht="15" customHeight="1" x14ac:dyDescent="0.25">
      <c r="A251" t="s">
        <v>530</v>
      </c>
      <c r="B251" t="s">
        <v>202</v>
      </c>
      <c r="C251" t="s">
        <v>607</v>
      </c>
      <c r="D251" t="s">
        <v>821</v>
      </c>
      <c r="E251" s="169">
        <v>41640</v>
      </c>
      <c r="F251">
        <v>6823</v>
      </c>
      <c r="G251">
        <f t="shared" si="3"/>
        <v>114898</v>
      </c>
      <c r="H251" t="s">
        <v>362</v>
      </c>
      <c r="I251" t="s">
        <v>186</v>
      </c>
    </row>
    <row r="252" spans="1:9" ht="15" customHeight="1" x14ac:dyDescent="0.25">
      <c r="A252" t="s">
        <v>530</v>
      </c>
      <c r="B252" t="s">
        <v>202</v>
      </c>
      <c r="C252" t="s">
        <v>607</v>
      </c>
      <c r="D252" t="s">
        <v>822</v>
      </c>
      <c r="E252" s="169">
        <v>41640</v>
      </c>
      <c r="F252">
        <v>1705</v>
      </c>
      <c r="G252">
        <f t="shared" si="3"/>
        <v>114898</v>
      </c>
      <c r="H252" t="s">
        <v>384</v>
      </c>
      <c r="I252" t="s">
        <v>186</v>
      </c>
    </row>
    <row r="253" spans="1:9" ht="15" customHeight="1" x14ac:dyDescent="0.25">
      <c r="A253" t="s">
        <v>530</v>
      </c>
      <c r="B253" t="s">
        <v>202</v>
      </c>
      <c r="C253" t="s">
        <v>607</v>
      </c>
      <c r="D253" t="s">
        <v>823</v>
      </c>
      <c r="E253" s="169">
        <v>41640</v>
      </c>
      <c r="F253">
        <v>3295</v>
      </c>
      <c r="G253">
        <f t="shared" si="3"/>
        <v>114898</v>
      </c>
      <c r="H253" t="s">
        <v>472</v>
      </c>
      <c r="I253" t="s">
        <v>186</v>
      </c>
    </row>
    <row r="254" spans="1:9" ht="15" customHeight="1" x14ac:dyDescent="0.25">
      <c r="A254" t="s">
        <v>530</v>
      </c>
      <c r="B254" t="s">
        <v>202</v>
      </c>
      <c r="C254" t="s">
        <v>607</v>
      </c>
      <c r="D254" t="s">
        <v>824</v>
      </c>
      <c r="E254" s="169">
        <v>41640</v>
      </c>
      <c r="F254">
        <v>1715</v>
      </c>
      <c r="G254">
        <f t="shared" si="3"/>
        <v>114898</v>
      </c>
      <c r="H254" t="s">
        <v>506</v>
      </c>
      <c r="I254" t="s">
        <v>186</v>
      </c>
    </row>
    <row r="255" spans="1:9" ht="15" customHeight="1" x14ac:dyDescent="0.25">
      <c r="A255" t="s">
        <v>530</v>
      </c>
      <c r="B255" t="s">
        <v>185</v>
      </c>
      <c r="C255" t="s">
        <v>609</v>
      </c>
      <c r="D255" t="s">
        <v>825</v>
      </c>
      <c r="E255" s="169">
        <v>41640</v>
      </c>
      <c r="F255">
        <v>3124</v>
      </c>
      <c r="G255">
        <f t="shared" si="3"/>
        <v>14542</v>
      </c>
      <c r="H255" t="s">
        <v>209</v>
      </c>
      <c r="I255" t="s">
        <v>186</v>
      </c>
    </row>
    <row r="256" spans="1:9" ht="15" customHeight="1" x14ac:dyDescent="0.25">
      <c r="A256" t="s">
        <v>530</v>
      </c>
      <c r="B256" t="s">
        <v>185</v>
      </c>
      <c r="C256" t="s">
        <v>609</v>
      </c>
      <c r="D256" t="s">
        <v>826</v>
      </c>
      <c r="E256" s="169">
        <v>41640</v>
      </c>
      <c r="F256">
        <v>624</v>
      </c>
      <c r="G256">
        <f t="shared" si="3"/>
        <v>14542</v>
      </c>
      <c r="H256" t="s">
        <v>222</v>
      </c>
      <c r="I256" t="s">
        <v>186</v>
      </c>
    </row>
    <row r="257" spans="1:9" ht="15" customHeight="1" x14ac:dyDescent="0.25">
      <c r="A257" t="s">
        <v>530</v>
      </c>
      <c r="B257" t="s">
        <v>185</v>
      </c>
      <c r="C257" t="s">
        <v>609</v>
      </c>
      <c r="D257" t="s">
        <v>827</v>
      </c>
      <c r="E257" s="169">
        <v>41640</v>
      </c>
      <c r="F257">
        <v>6769</v>
      </c>
      <c r="G257">
        <f t="shared" si="3"/>
        <v>14542</v>
      </c>
      <c r="H257" t="s">
        <v>226</v>
      </c>
      <c r="I257" t="s">
        <v>127</v>
      </c>
    </row>
    <row r="258" spans="1:9" ht="15" customHeight="1" x14ac:dyDescent="0.25">
      <c r="A258" t="s">
        <v>530</v>
      </c>
      <c r="B258" t="s">
        <v>185</v>
      </c>
      <c r="C258" t="s">
        <v>609</v>
      </c>
      <c r="D258" t="s">
        <v>828</v>
      </c>
      <c r="E258" s="169">
        <v>41640</v>
      </c>
      <c r="F258">
        <v>1056</v>
      </c>
      <c r="G258">
        <f t="shared" ref="G258:G266" si="4">SUMIF($C$2:$C$266,C258,$F$2:$F$266)</f>
        <v>14542</v>
      </c>
      <c r="H258" t="s">
        <v>287</v>
      </c>
      <c r="I258" t="s">
        <v>186</v>
      </c>
    </row>
    <row r="259" spans="1:9" ht="15" customHeight="1" x14ac:dyDescent="0.25">
      <c r="A259" t="s">
        <v>530</v>
      </c>
      <c r="B259" t="s">
        <v>185</v>
      </c>
      <c r="C259" t="s">
        <v>609</v>
      </c>
      <c r="D259" t="s">
        <v>829</v>
      </c>
      <c r="E259" s="169">
        <v>41640</v>
      </c>
      <c r="F259">
        <v>964</v>
      </c>
      <c r="G259">
        <f t="shared" si="4"/>
        <v>14542</v>
      </c>
      <c r="H259" t="s">
        <v>403</v>
      </c>
      <c r="I259" t="s">
        <v>127</v>
      </c>
    </row>
    <row r="260" spans="1:9" ht="15" customHeight="1" x14ac:dyDescent="0.25">
      <c r="A260" t="s">
        <v>530</v>
      </c>
      <c r="B260" t="s">
        <v>185</v>
      </c>
      <c r="C260" t="s">
        <v>609</v>
      </c>
      <c r="D260" t="s">
        <v>830</v>
      </c>
      <c r="E260" s="169">
        <v>41640</v>
      </c>
      <c r="F260">
        <v>846</v>
      </c>
      <c r="G260">
        <f t="shared" si="4"/>
        <v>14542</v>
      </c>
      <c r="H260" t="s">
        <v>494</v>
      </c>
      <c r="I260" t="s">
        <v>127</v>
      </c>
    </row>
    <row r="261" spans="1:9" ht="15" customHeight="1" x14ac:dyDescent="0.25">
      <c r="A261" t="s">
        <v>530</v>
      </c>
      <c r="B261" t="s">
        <v>185</v>
      </c>
      <c r="C261" t="s">
        <v>609</v>
      </c>
      <c r="D261" t="s">
        <v>831</v>
      </c>
      <c r="E261" s="169">
        <v>41640</v>
      </c>
      <c r="F261">
        <v>1159</v>
      </c>
      <c r="G261">
        <f t="shared" si="4"/>
        <v>14542</v>
      </c>
      <c r="H261" t="s">
        <v>503</v>
      </c>
      <c r="I261" t="s">
        <v>186</v>
      </c>
    </row>
    <row r="262" spans="1:9" ht="15" customHeight="1" x14ac:dyDescent="0.25">
      <c r="A262" t="s">
        <v>530</v>
      </c>
      <c r="B262" t="s">
        <v>183</v>
      </c>
      <c r="C262" t="s">
        <v>611</v>
      </c>
      <c r="D262" t="s">
        <v>832</v>
      </c>
      <c r="E262" s="169">
        <v>39448</v>
      </c>
      <c r="F262">
        <v>7779</v>
      </c>
      <c r="G262">
        <f t="shared" si="4"/>
        <v>28924</v>
      </c>
      <c r="H262" t="s">
        <v>244</v>
      </c>
      <c r="I262" t="s">
        <v>186</v>
      </c>
    </row>
    <row r="263" spans="1:9" ht="15" customHeight="1" x14ac:dyDescent="0.25">
      <c r="A263" t="s">
        <v>530</v>
      </c>
      <c r="B263" t="s">
        <v>183</v>
      </c>
      <c r="C263" t="s">
        <v>611</v>
      </c>
      <c r="D263" t="s">
        <v>833</v>
      </c>
      <c r="E263" s="169">
        <v>39448</v>
      </c>
      <c r="F263">
        <v>2212</v>
      </c>
      <c r="G263">
        <f t="shared" si="4"/>
        <v>28924</v>
      </c>
      <c r="H263" t="s">
        <v>335</v>
      </c>
      <c r="I263" t="s">
        <v>127</v>
      </c>
    </row>
    <row r="264" spans="1:9" ht="15" customHeight="1" x14ac:dyDescent="0.25">
      <c r="A264" t="s">
        <v>530</v>
      </c>
      <c r="B264" t="s">
        <v>183</v>
      </c>
      <c r="C264" t="s">
        <v>611</v>
      </c>
      <c r="D264" t="s">
        <v>834</v>
      </c>
      <c r="E264" s="169">
        <v>39448</v>
      </c>
      <c r="F264">
        <v>9045</v>
      </c>
      <c r="G264">
        <f t="shared" si="4"/>
        <v>28924</v>
      </c>
      <c r="H264" t="s">
        <v>411</v>
      </c>
      <c r="I264" t="s">
        <v>186</v>
      </c>
    </row>
    <row r="265" spans="1:9" ht="15" customHeight="1" x14ac:dyDescent="0.25">
      <c r="A265" t="s">
        <v>530</v>
      </c>
      <c r="B265" t="s">
        <v>183</v>
      </c>
      <c r="C265" t="s">
        <v>611</v>
      </c>
      <c r="D265" t="s">
        <v>835</v>
      </c>
      <c r="E265" s="169">
        <v>39448</v>
      </c>
      <c r="F265">
        <v>5585</v>
      </c>
      <c r="G265">
        <f t="shared" si="4"/>
        <v>28924</v>
      </c>
      <c r="H265" t="s">
        <v>452</v>
      </c>
      <c r="I265" t="s">
        <v>186</v>
      </c>
    </row>
    <row r="266" spans="1:9" ht="15" customHeight="1" x14ac:dyDescent="0.25">
      <c r="A266" t="s">
        <v>530</v>
      </c>
      <c r="B266" t="s">
        <v>183</v>
      </c>
      <c r="C266" t="s">
        <v>611</v>
      </c>
      <c r="D266" t="s">
        <v>836</v>
      </c>
      <c r="E266" s="169">
        <v>39448</v>
      </c>
      <c r="F266">
        <v>4303</v>
      </c>
      <c r="G266">
        <f t="shared" si="4"/>
        <v>28924</v>
      </c>
      <c r="H266" t="s">
        <v>514</v>
      </c>
      <c r="I266" t="s">
        <v>186</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42</vt:i4>
      </vt:variant>
    </vt:vector>
  </HeadingPairs>
  <TitlesOfParts>
    <vt:vector size="49" baseType="lpstr">
      <vt:lpstr>DOMANDA_BANDO</vt:lpstr>
      <vt:lpstr>Quadro_Economico</vt:lpstr>
      <vt:lpstr>CONVALIDE</vt:lpstr>
      <vt:lpstr>Calcolo punteggio</vt:lpstr>
      <vt:lpstr>MASSIMALI</vt:lpstr>
      <vt:lpstr>Elenco Comuni RER</vt:lpstr>
      <vt:lpstr>Elenco Unioni RER</vt:lpstr>
      <vt:lpstr>DOMANDA_BANDO!_Hlk4066889</vt:lpstr>
      <vt:lpstr>DOMANDA_BANDO!_Hlk4066890</vt:lpstr>
      <vt:lpstr>ammontare_complessivo</vt:lpstr>
      <vt:lpstr>DOMANDA_BANDO!Area_stampa</vt:lpstr>
      <vt:lpstr>Quadro_Economico!Area_stampa</vt:lpstr>
      <vt:lpstr>BeniUsati_List</vt:lpstr>
      <vt:lpstr>Comune_1</vt:lpstr>
      <vt:lpstr>Comune_2</vt:lpstr>
      <vt:lpstr>Comune_3</vt:lpstr>
      <vt:lpstr>Comune_4</vt:lpstr>
      <vt:lpstr>Comune_5</vt:lpstr>
      <vt:lpstr>Comune_6</vt:lpstr>
      <vt:lpstr>Comune_7</vt:lpstr>
      <vt:lpstr>Costi_eleggibili</vt:lpstr>
      <vt:lpstr>costi_non_amm</vt:lpstr>
      <vt:lpstr>elegg_tot_4.1</vt:lpstr>
      <vt:lpstr>Elenco_Comuni_Riuso</vt:lpstr>
      <vt:lpstr>Elenco_Unioni</vt:lpstr>
      <vt:lpstr>ente_cf</vt:lpstr>
      <vt:lpstr>ente_indirizzo</vt:lpstr>
      <vt:lpstr>ente_nome</vt:lpstr>
      <vt:lpstr>ente_pec</vt:lpstr>
      <vt:lpstr>leg_rap_cf</vt:lpstr>
      <vt:lpstr>leg_rap_cognome</vt:lpstr>
      <vt:lpstr>leg_rap_nome</vt:lpstr>
      <vt:lpstr>leg_rap_ruolo</vt:lpstr>
      <vt:lpstr>NR_comuni_effettivo</vt:lpstr>
      <vt:lpstr>percentuale_richiesta</vt:lpstr>
      <vt:lpstr>Popolazione_effettiva</vt:lpstr>
      <vt:lpstr>prog_cup</vt:lpstr>
      <vt:lpstr>prog_descrizione</vt:lpstr>
      <vt:lpstr>prog_luogo</vt:lpstr>
      <vt:lpstr>prog_periodo</vt:lpstr>
      <vt:lpstr>ref_cognome</vt:lpstr>
      <vt:lpstr>ref_email</vt:lpstr>
      <vt:lpstr>ref_nome</vt:lpstr>
      <vt:lpstr>ref_tel</vt:lpstr>
      <vt:lpstr>SiNo_List</vt:lpstr>
      <vt:lpstr>Tipologia_Progetto_List</vt:lpstr>
      <vt:lpstr>Tipologia_Richiedente_List</vt:lpstr>
      <vt:lpstr>TipologiaCosto_List</vt:lpstr>
      <vt:lpstr>Ubicazione_List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Luca Pierantoni</cp:lastModifiedBy>
  <cp:revision>0</cp:revision>
  <cp:lastPrinted>2026-07-03T11:08:53Z</cp:lastPrinted>
  <dcterms:created xsi:type="dcterms:W3CDTF">2024-09-11T10:26:47Z</dcterms:created>
  <dcterms:modified xsi:type="dcterms:W3CDTF">2026-07-06T12:15:19Z</dcterms:modified>
  <dc:language>en-US</dc:language>
</cp:coreProperties>
</file>