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Z:\Rifiuti\Gestione_risorse_finanziarie\FONDO LR 16\Fondo anno 2026\linea_Prevenzione\modulistica+sito_WEB\"/>
    </mc:Choice>
  </mc:AlternateContent>
  <xr:revisionPtr revIDLastSave="0" documentId="13_ncr:1_{CAFBD346-F47C-4ACC-91B2-53A18EBED411}" xr6:coauthVersionLast="47" xr6:coauthVersionMax="47" xr10:uidLastSave="{00000000-0000-0000-0000-000000000000}"/>
  <workbookProtection workbookAlgorithmName="SHA-512" workbookHashValue="uT01Uv7vkr55ARDtew9ExlYL8RiRt24//hLbqic7kvePguEyM/ppJTmIJU0zg8VQr0t3M8i1t5CA7afZjS71nw==" workbookSaltValue="i9dy6N6dOLmgqQgSZM6jIw==" workbookSpinCount="100000" lockStructure="1"/>
  <bookViews>
    <workbookView xWindow="-120" yWindow="-120" windowWidth="20730" windowHeight="11040" tabRatio="500" xr2:uid="{00000000-000D-0000-FFFF-FFFF00000000}"/>
  </bookViews>
  <sheets>
    <sheet name="DOMANDA_BANDO" sheetId="1" r:id="rId1"/>
    <sheet name="Quadro_Economico" sheetId="2" r:id="rId2"/>
    <sheet name="Convalide" sheetId="3" state="hidden" r:id="rId3"/>
    <sheet name="controllo_costi" sheetId="4" state="hidden" r:id="rId4"/>
    <sheet name="Elenco_Comuni_RER" sheetId="5" state="hidden" r:id="rId5"/>
    <sheet name="ARPAE" sheetId="6" state="hidden" r:id="rId6"/>
    <sheet name="Elenco_Unioni_RER" sheetId="7" state="hidden" r:id="rId7"/>
    <sheet name="liste" sheetId="8" state="hidden" r:id="rId8"/>
  </sheets>
  <definedNames>
    <definedName name="altri_contributi">DOMANDA_BANDO!#REF!</definedName>
    <definedName name="ammontare_complessivo">DOMANDA_BANDO!$D$34</definedName>
    <definedName name="_xlnm.Print_Area" localSheetId="1">Quadro_Economico!$B$3:$D$35</definedName>
    <definedName name="Comune_1">DOMANDA_BANDO!#REF!</definedName>
    <definedName name="Comune_2">DOMANDA_BANDO!$I$7</definedName>
    <definedName name="Comune_3">DOMANDA_BANDO!$I$8</definedName>
    <definedName name="Comune_4">DOMANDA_BANDO!$I$9</definedName>
    <definedName name="Comune_5">DOMANDA_BANDO!$I$10</definedName>
    <definedName name="Comune_6">DOMANDA_BANDO!$I$11</definedName>
    <definedName name="Comune_7">DOMANDA_BANDO!#REF!</definedName>
    <definedName name="contr_percentuale">DOMANDA_BANDO!$E$40</definedName>
    <definedName name="contr_valore">DOMANDA_BANDO!$E$41</definedName>
    <definedName name="contributo_richiedibile">DOMANDA_BANDO!$E$37</definedName>
    <definedName name="Costi_eleggibili">#REF!</definedName>
    <definedName name="elegg_totale">DOMANDA_BANDO!$F$34</definedName>
    <definedName name="Elenco_Comuni">liste!$A$1:$A$330</definedName>
    <definedName name="Elenco_Dinamico">IF(OR(DOMANDA_BANDO!$C$7="Comune della Regione Emilia-Romagna",       DOMANDA_BANDO!$C$7="Associazione di Comuni della Regione Emilia-Romagna"),    Elenco_Comuni,    Elenco_Unioni)</definedName>
    <definedName name="Elenco_Unioni">liste!$B$1:$B$40</definedName>
    <definedName name="ente_cf">DOMANDA_BANDO!$C$8</definedName>
    <definedName name="ente_indirizzo">DOMANDA_BANDO!$C$9</definedName>
    <definedName name="ente_pec">DOMANDA_BANDO!$C$10</definedName>
    <definedName name="ente_tipologia">DOMANDA_BANDO!$C$7</definedName>
    <definedName name="importo_richiedibile">DOMANDA_BANDO!$E$37</definedName>
    <definedName name="leg_rap_cf">DOMANDA_BANDO!$C$15</definedName>
    <definedName name="leg_rap_cognome">DOMANDA_BANDO!#REF!</definedName>
    <definedName name="leg_rap_nome">DOMANDA_BANDO!$C$13</definedName>
    <definedName name="leg_rap_ruolo">DOMANDA_BANDO!#REF!</definedName>
    <definedName name="popolazione_comuni">DOMANDA_BANDO!$C$22</definedName>
    <definedName name="prog_altri_soggetti">DOMANDA_BANDO!#REF!</definedName>
    <definedName name="prog_cup">DOMANDA_BANDO!$C$26</definedName>
    <definedName name="prog_descrizione">DOMANDA_BANDO!$C$23</definedName>
    <definedName name="prog_luogo">DOMANDA_BANDO!$C$24</definedName>
    <definedName name="prog_massimale">DOMANDA_BANDO!#REF!</definedName>
    <definedName name="prog_nr_comuni">DOMANDA_BANDO!#REF!</definedName>
    <definedName name="prog_periodo">DOMANDA_BANDO!$C$25</definedName>
    <definedName name="prog_rifprev">DOMANDA_BANDO!$C$26</definedName>
    <definedName name="prog_tipologia">DOMANDA_BANDO!$C$27</definedName>
    <definedName name="prog_titolo">DOMANDA_BANDO!$I$10</definedName>
    <definedName name="punteggio_nr_comuni">DOMANDA_BANDO!$C$22</definedName>
    <definedName name="ref_cognome">DOMANDA_BANDO!$C$19</definedName>
    <definedName name="ref_email">DOMANDA_BANDO!$C$20</definedName>
    <definedName name="ref_nome">DOMANDA_BANDO!$C$18</definedName>
    <definedName name="ref_tel">DOMANDA_BANDO!$C$20</definedName>
    <definedName name="Tabella_costi_QE">controllo_costi!$B$2:$C$9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13" i="2" l="1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3" i="2"/>
  <c r="E34" i="2"/>
  <c r="E35" i="2"/>
  <c r="C21" i="3"/>
  <c r="D21" i="3" s="1"/>
  <c r="F26" i="1"/>
  <c r="F265" i="7"/>
  <c r="F259" i="7"/>
  <c r="F254" i="7"/>
  <c r="F252" i="7"/>
  <c r="F251" i="7"/>
  <c r="F244" i="7"/>
  <c r="F243" i="7"/>
  <c r="F238" i="7"/>
  <c r="F236" i="7"/>
  <c r="F235" i="7"/>
  <c r="F233" i="7"/>
  <c r="F228" i="7"/>
  <c r="F227" i="7"/>
  <c r="F225" i="7"/>
  <c r="F219" i="7"/>
  <c r="F217" i="7"/>
  <c r="F214" i="7"/>
  <c r="F212" i="7"/>
  <c r="F211" i="7"/>
  <c r="F209" i="7"/>
  <c r="F203" i="7"/>
  <c r="F201" i="7"/>
  <c r="F198" i="7"/>
  <c r="F195" i="7"/>
  <c r="F193" i="7"/>
  <c r="F188" i="7"/>
  <c r="F187" i="7"/>
  <c r="F185" i="7"/>
  <c r="F180" i="7"/>
  <c r="F179" i="7"/>
  <c r="F174" i="7"/>
  <c r="F172" i="7"/>
  <c r="F171" i="7"/>
  <c r="F166" i="7"/>
  <c r="F164" i="7"/>
  <c r="F163" i="7"/>
  <c r="F156" i="7"/>
  <c r="F155" i="7"/>
  <c r="F153" i="7"/>
  <c r="F150" i="7"/>
  <c r="F148" i="7"/>
  <c r="F147" i="7"/>
  <c r="F145" i="7"/>
  <c r="F142" i="7"/>
  <c r="F140" i="7"/>
  <c r="F139" i="7"/>
  <c r="F131" i="7"/>
  <c r="F126" i="7"/>
  <c r="F123" i="7"/>
  <c r="F115" i="7"/>
  <c r="F110" i="7"/>
  <c r="F107" i="7"/>
  <c r="F99" i="7"/>
  <c r="F97" i="7"/>
  <c r="F91" i="7"/>
  <c r="F89" i="7"/>
  <c r="F84" i="7"/>
  <c r="F83" i="7"/>
  <c r="F81" i="7"/>
  <c r="F75" i="7"/>
  <c r="F70" i="7"/>
  <c r="F62" i="7"/>
  <c r="F59" i="7"/>
  <c r="F54" i="7"/>
  <c r="F52" i="7"/>
  <c r="F51" i="7"/>
  <c r="F46" i="7"/>
  <c r="F43" i="7"/>
  <c r="F41" i="7"/>
  <c r="F38" i="7"/>
  <c r="F35" i="7"/>
  <c r="F27" i="7"/>
  <c r="F20" i="7"/>
  <c r="F19" i="7"/>
  <c r="F17" i="7"/>
  <c r="F14" i="7"/>
  <c r="F11" i="7"/>
  <c r="F9" i="7"/>
  <c r="F6" i="7"/>
  <c r="F3" i="7"/>
  <c r="F332" i="6"/>
  <c r="A332" i="5"/>
  <c r="C331" i="5"/>
  <c r="F100" i="7" s="1"/>
  <c r="C330" i="5"/>
  <c r="C329" i="5"/>
  <c r="C328" i="5"/>
  <c r="F158" i="7" s="1"/>
  <c r="C327" i="5"/>
  <c r="C326" i="5"/>
  <c r="F25" i="7" s="1"/>
  <c r="C325" i="5"/>
  <c r="C324" i="5"/>
  <c r="F266" i="7" s="1"/>
  <c r="C323" i="5"/>
  <c r="F232" i="7" s="1"/>
  <c r="C322" i="5"/>
  <c r="C321" i="5"/>
  <c r="F95" i="7" s="1"/>
  <c r="C320" i="5"/>
  <c r="F28" i="7" s="1"/>
  <c r="C319" i="5"/>
  <c r="F149" i="7" s="1"/>
  <c r="C318" i="5"/>
  <c r="F114" i="7" s="1"/>
  <c r="C317" i="5"/>
  <c r="C316" i="5"/>
  <c r="C315" i="5"/>
  <c r="F12" i="7" s="1"/>
  <c r="C314" i="5"/>
  <c r="C313" i="5"/>
  <c r="F261" i="7" s="1"/>
  <c r="C312" i="5"/>
  <c r="C311" i="5"/>
  <c r="C310" i="5"/>
  <c r="C309" i="5"/>
  <c r="F240" i="7" s="1"/>
  <c r="C308" i="5"/>
  <c r="F207" i="7" s="1"/>
  <c r="C307" i="5"/>
  <c r="F157" i="7" s="1"/>
  <c r="C306" i="5"/>
  <c r="F173" i="7" s="1"/>
  <c r="C305" i="5"/>
  <c r="F15" i="7" s="1"/>
  <c r="C304" i="5"/>
  <c r="F260" i="7" s="1"/>
  <c r="C303" i="5"/>
  <c r="C302" i="5"/>
  <c r="F143" i="7" s="1"/>
  <c r="C301" i="5"/>
  <c r="C300" i="5"/>
  <c r="C299" i="5"/>
  <c r="F113" i="7" s="1"/>
  <c r="C298" i="5"/>
  <c r="F231" i="7" s="1"/>
  <c r="C297" i="5"/>
  <c r="C296" i="5"/>
  <c r="C295" i="5"/>
  <c r="C294" i="5"/>
  <c r="F132" i="7" s="1"/>
  <c r="C293" i="5"/>
  <c r="C292" i="5"/>
  <c r="F216" i="7" s="1"/>
  <c r="C291" i="5"/>
  <c r="C290" i="5"/>
  <c r="C289" i="5"/>
  <c r="F50" i="7" s="1"/>
  <c r="C288" i="5"/>
  <c r="F94" i="7" s="1"/>
  <c r="C287" i="5"/>
  <c r="F215" i="7" s="1"/>
  <c r="C286" i="5"/>
  <c r="F230" i="7" s="1"/>
  <c r="C285" i="5"/>
  <c r="F122" i="7" s="1"/>
  <c r="C284" i="5"/>
  <c r="F69" i="7" s="1"/>
  <c r="C283" i="5"/>
  <c r="F98" i="7" s="1"/>
  <c r="C282" i="5"/>
  <c r="F253" i="7" s="1"/>
  <c r="C281" i="5"/>
  <c r="C280" i="5"/>
  <c r="F247" i="7" s="1"/>
  <c r="C279" i="5"/>
  <c r="F112" i="7" s="1"/>
  <c r="C278" i="5"/>
  <c r="F60" i="7" s="1"/>
  <c r="C277" i="5"/>
  <c r="F111" i="7" s="1"/>
  <c r="C276" i="5"/>
  <c r="C275" i="5"/>
  <c r="F206" i="7" s="1"/>
  <c r="C274" i="5"/>
  <c r="F18" i="7" s="1"/>
  <c r="C273" i="5"/>
  <c r="F77" i="7" s="1"/>
  <c r="C272" i="5"/>
  <c r="F76" i="7" s="1"/>
  <c r="C271" i="5"/>
  <c r="F248" i="7" s="1"/>
  <c r="C270" i="5"/>
  <c r="F24" i="7" s="1"/>
  <c r="C269" i="5"/>
  <c r="C268" i="5"/>
  <c r="C267" i="5"/>
  <c r="C266" i="5"/>
  <c r="C265" i="5"/>
  <c r="C264" i="5"/>
  <c r="F224" i="7" s="1"/>
  <c r="C263" i="5"/>
  <c r="C262" i="5"/>
  <c r="C261" i="5"/>
  <c r="F186" i="7" s="1"/>
  <c r="C260" i="5"/>
  <c r="C259" i="5"/>
  <c r="F68" i="7" s="1"/>
  <c r="C258" i="5"/>
  <c r="F128" i="7" s="1"/>
  <c r="C257" i="5"/>
  <c r="C256" i="5"/>
  <c r="F67" i="7" s="1"/>
  <c r="C255" i="5"/>
  <c r="C254" i="5"/>
  <c r="F223" i="7" s="1"/>
  <c r="C253" i="5"/>
  <c r="C252" i="5"/>
  <c r="C251" i="5"/>
  <c r="F93" i="7" s="1"/>
  <c r="C250" i="5"/>
  <c r="C249" i="5"/>
  <c r="F213" i="7" s="1"/>
  <c r="C248" i="5"/>
  <c r="F178" i="7" s="1"/>
  <c r="C247" i="5"/>
  <c r="C246" i="5"/>
  <c r="F205" i="7" s="1"/>
  <c r="C245" i="5"/>
  <c r="F40" i="7" s="1"/>
  <c r="C244" i="5"/>
  <c r="F239" i="7" s="1"/>
  <c r="C243" i="5"/>
  <c r="F49" i="7" s="1"/>
  <c r="C242" i="5"/>
  <c r="F192" i="7" s="1"/>
  <c r="C241" i="5"/>
  <c r="F177" i="7" s="1"/>
  <c r="C240" i="5"/>
  <c r="C239" i="5"/>
  <c r="C238" i="5"/>
  <c r="F36" i="7" s="1"/>
  <c r="C237" i="5"/>
  <c r="C236" i="5"/>
  <c r="C235" i="5"/>
  <c r="F127" i="7" s="1"/>
  <c r="C234" i="5"/>
  <c r="C233" i="5"/>
  <c r="F121" i="7" s="1"/>
  <c r="C232" i="5"/>
  <c r="F204" i="7" s="1"/>
  <c r="C231" i="5"/>
  <c r="C230" i="5"/>
  <c r="C229" i="5"/>
  <c r="F103" i="7" s="1"/>
  <c r="C228" i="5"/>
  <c r="F202" i="7" s="1"/>
  <c r="C227" i="5"/>
  <c r="C226" i="5"/>
  <c r="F136" i="7" s="1"/>
  <c r="C225" i="5"/>
  <c r="F48" i="7" s="1"/>
  <c r="C224" i="5"/>
  <c r="F16" i="7" s="1"/>
  <c r="C223" i="5"/>
  <c r="F109" i="7" s="1"/>
  <c r="C222" i="5"/>
  <c r="C221" i="5"/>
  <c r="F264" i="7" s="1"/>
  <c r="C220" i="5"/>
  <c r="C219" i="5"/>
  <c r="F47" i="7" s="1"/>
  <c r="C218" i="5"/>
  <c r="C217" i="5"/>
  <c r="F86" i="7" s="1"/>
  <c r="C216" i="5"/>
  <c r="C215" i="5"/>
  <c r="C214" i="5"/>
  <c r="F108" i="7" s="1"/>
  <c r="C213" i="5"/>
  <c r="C212" i="5"/>
  <c r="C211" i="5"/>
  <c r="C210" i="5"/>
  <c r="C209" i="5"/>
  <c r="F120" i="7" s="1"/>
  <c r="C208" i="5"/>
  <c r="F85" i="7" s="1"/>
  <c r="C207" i="5"/>
  <c r="C206" i="5"/>
  <c r="F102" i="7" s="1"/>
  <c r="C205" i="5"/>
  <c r="C204" i="5"/>
  <c r="F34" i="7" s="1"/>
  <c r="C203" i="5"/>
  <c r="C202" i="5"/>
  <c r="C201" i="5"/>
  <c r="C200" i="5"/>
  <c r="F141" i="7" s="1"/>
  <c r="C199" i="5"/>
  <c r="F80" i="7" s="1"/>
  <c r="C198" i="5"/>
  <c r="F168" i="7" s="1"/>
  <c r="C197" i="5"/>
  <c r="F66" i="7" s="1"/>
  <c r="C196" i="5"/>
  <c r="F10" i="7" s="1"/>
  <c r="C195" i="5"/>
  <c r="F23" i="7" s="1"/>
  <c r="C194" i="5"/>
  <c r="C193" i="5"/>
  <c r="C192" i="5"/>
  <c r="F65" i="7" s="1"/>
  <c r="C191" i="5"/>
  <c r="C190" i="5"/>
  <c r="F64" i="7" s="1"/>
  <c r="C189" i="5"/>
  <c r="F119" i="7" s="1"/>
  <c r="C188" i="5"/>
  <c r="F63" i="7" s="1"/>
  <c r="C187" i="5"/>
  <c r="F45" i="7" s="1"/>
  <c r="C186" i="5"/>
  <c r="F106" i="7" s="1"/>
  <c r="C185" i="5"/>
  <c r="C184" i="5"/>
  <c r="F246" i="7" s="1"/>
  <c r="C183" i="5"/>
  <c r="C182" i="5"/>
  <c r="C181" i="5"/>
  <c r="C180" i="5"/>
  <c r="C179" i="5"/>
  <c r="C178" i="5"/>
  <c r="C177" i="5"/>
  <c r="C176" i="5"/>
  <c r="C175" i="5"/>
  <c r="C174" i="5"/>
  <c r="F237" i="7" s="1"/>
  <c r="C173" i="5"/>
  <c r="C172" i="5"/>
  <c r="C171" i="5"/>
  <c r="F200" i="7" s="1"/>
  <c r="C170" i="5"/>
  <c r="F74" i="7" s="1"/>
  <c r="C169" i="5"/>
  <c r="F167" i="7" s="1"/>
  <c r="C168" i="5"/>
  <c r="C167" i="5"/>
  <c r="C166" i="5"/>
  <c r="C165" i="5"/>
  <c r="C164" i="5"/>
  <c r="F229" i="7" s="1"/>
  <c r="C163" i="5"/>
  <c r="F118" i="7" s="1"/>
  <c r="C162" i="5"/>
  <c r="C161" i="5"/>
  <c r="F105" i="7" s="1"/>
  <c r="C160" i="5"/>
  <c r="F33" i="7" s="1"/>
  <c r="C159" i="5"/>
  <c r="F58" i="7" s="1"/>
  <c r="C158" i="5"/>
  <c r="F79" i="7" s="1"/>
  <c r="C157" i="5"/>
  <c r="C156" i="5"/>
  <c r="F82" i="7" s="1"/>
  <c r="C155" i="5"/>
  <c r="F8" i="7" s="1"/>
  <c r="C154" i="5"/>
  <c r="C153" i="5"/>
  <c r="F138" i="7" s="1"/>
  <c r="C152" i="5"/>
  <c r="F44" i="7" s="1"/>
  <c r="C151" i="5"/>
  <c r="C150" i="5"/>
  <c r="C149" i="5"/>
  <c r="C148" i="5"/>
  <c r="C147" i="5"/>
  <c r="F32" i="7" s="1"/>
  <c r="C146" i="5"/>
  <c r="F31" i="7" s="1"/>
  <c r="C145" i="5"/>
  <c r="F263" i="7" s="1"/>
  <c r="C144" i="5"/>
  <c r="F7" i="7" s="1"/>
  <c r="C143" i="5"/>
  <c r="C142" i="5"/>
  <c r="F39" i="7" s="1"/>
  <c r="C141" i="5"/>
  <c r="C140" i="5"/>
  <c r="F88" i="7" s="1"/>
  <c r="C139" i="5"/>
  <c r="F61" i="7" s="1"/>
  <c r="C138" i="5"/>
  <c r="C137" i="5"/>
  <c r="C136" i="5"/>
  <c r="F245" i="7" s="1"/>
  <c r="C135" i="5"/>
  <c r="F210" i="7" s="1"/>
  <c r="C134" i="5"/>
  <c r="F184" i="7" s="1"/>
  <c r="C133" i="5"/>
  <c r="F199" i="7" s="1"/>
  <c r="C132" i="5"/>
  <c r="C131" i="5"/>
  <c r="F57" i="7" s="1"/>
  <c r="C130" i="5"/>
  <c r="F117" i="7" s="1"/>
  <c r="C129" i="5"/>
  <c r="C128" i="5"/>
  <c r="F116" i="7" s="1"/>
  <c r="C127" i="5"/>
  <c r="C126" i="5"/>
  <c r="C125" i="5"/>
  <c r="C124" i="5"/>
  <c r="C123" i="5"/>
  <c r="F165" i="7" s="1"/>
  <c r="C122" i="5"/>
  <c r="C121" i="5"/>
  <c r="C120" i="5"/>
  <c r="C119" i="5"/>
  <c r="C118" i="5"/>
  <c r="F73" i="7" s="1"/>
  <c r="C117" i="5"/>
  <c r="C116" i="5"/>
  <c r="F135" i="7" s="1"/>
  <c r="C115" i="5"/>
  <c r="C114" i="5"/>
  <c r="F170" i="7" s="1"/>
  <c r="C113" i="5"/>
  <c r="F134" i="7" s="1"/>
  <c r="C112" i="5"/>
  <c r="F42" i="7" s="1"/>
  <c r="C111" i="5"/>
  <c r="F191" i="7" s="1"/>
  <c r="C110" i="5"/>
  <c r="F176" i="7" s="1"/>
  <c r="C109" i="5"/>
  <c r="C108" i="5"/>
  <c r="F197" i="7" s="1"/>
  <c r="C107" i="5"/>
  <c r="F222" i="7" s="1"/>
  <c r="C106" i="5"/>
  <c r="F56" i="7" s="1"/>
  <c r="C105" i="5"/>
  <c r="F22" i="7" s="1"/>
  <c r="C104" i="5"/>
  <c r="F154" i="7" s="1"/>
  <c r="C103" i="5"/>
  <c r="F175" i="7" s="1"/>
  <c r="C102" i="5"/>
  <c r="F137" i="7" s="1"/>
  <c r="C101" i="5"/>
  <c r="C100" i="5"/>
  <c r="C99" i="5"/>
  <c r="F55" i="7" s="1"/>
  <c r="C98" i="5"/>
  <c r="F72" i="7" s="1"/>
  <c r="C97" i="5"/>
  <c r="F258" i="7" s="1"/>
  <c r="C96" i="5"/>
  <c r="C95" i="5"/>
  <c r="F13" i="7" s="1"/>
  <c r="C94" i="5"/>
  <c r="F169" i="7" s="1"/>
  <c r="C93" i="5"/>
  <c r="C92" i="5"/>
  <c r="F87" i="7" s="1"/>
  <c r="C91" i="5"/>
  <c r="F196" i="7" s="1"/>
  <c r="C90" i="5"/>
  <c r="C89" i="5"/>
  <c r="F250" i="7" s="1"/>
  <c r="C88" i="5"/>
  <c r="C87" i="5"/>
  <c r="F152" i="7" s="1"/>
  <c r="C86" i="5"/>
  <c r="C85" i="5"/>
  <c r="C84" i="5"/>
  <c r="F71" i="7" s="1"/>
  <c r="C83" i="5"/>
  <c r="C82" i="5"/>
  <c r="C81" i="5"/>
  <c r="F5" i="7" s="1"/>
  <c r="C80" i="5"/>
  <c r="C79" i="5"/>
  <c r="F21" i="7" s="1"/>
  <c r="C78" i="5"/>
  <c r="C77" i="5"/>
  <c r="F226" i="7" s="1"/>
  <c r="C76" i="5"/>
  <c r="F146" i="7" s="1"/>
  <c r="C75" i="5"/>
  <c r="C74" i="5"/>
  <c r="F183" i="7" s="1"/>
  <c r="C73" i="5"/>
  <c r="F78" i="7" s="1"/>
  <c r="C72" i="5"/>
  <c r="F92" i="7" s="1"/>
  <c r="C71" i="5"/>
  <c r="F125" i="7" s="1"/>
  <c r="C70" i="5"/>
  <c r="F104" i="7" s="1"/>
  <c r="C69" i="5"/>
  <c r="C68" i="5"/>
  <c r="C67" i="5"/>
  <c r="F182" i="7" s="1"/>
  <c r="C66" i="5"/>
  <c r="F162" i="7" s="1"/>
  <c r="C65" i="5"/>
  <c r="F4" i="7" s="1"/>
  <c r="C64" i="5"/>
  <c r="F161" i="7" s="1"/>
  <c r="C63" i="5"/>
  <c r="C62" i="5"/>
  <c r="F190" i="7" s="1"/>
  <c r="C61" i="5"/>
  <c r="F189" i="7" s="1"/>
  <c r="C60" i="5"/>
  <c r="C59" i="5"/>
  <c r="C58" i="5"/>
  <c r="F160" i="7" s="1"/>
  <c r="C57" i="5"/>
  <c r="F96" i="7" s="1"/>
  <c r="C56" i="5"/>
  <c r="F144" i="7" s="1"/>
  <c r="C55" i="5"/>
  <c r="F130" i="7" s="1"/>
  <c r="C54" i="5"/>
  <c r="F262" i="7" s="1"/>
  <c r="C53" i="5"/>
  <c r="C52" i="5"/>
  <c r="C51" i="5"/>
  <c r="F2" i="7" s="1"/>
  <c r="C50" i="5"/>
  <c r="C49" i="5"/>
  <c r="F129" i="7" s="1"/>
  <c r="C48" i="5"/>
  <c r="F242" i="7" s="1"/>
  <c r="C47" i="5"/>
  <c r="C46" i="5"/>
  <c r="C45" i="5"/>
  <c r="F37" i="7" s="1"/>
  <c r="C44" i="5"/>
  <c r="F221" i="7" s="1"/>
  <c r="C43" i="5"/>
  <c r="C42" i="5"/>
  <c r="F218" i="7" s="1"/>
  <c r="C41" i="5"/>
  <c r="C40" i="5"/>
  <c r="C39" i="5"/>
  <c r="C38" i="5"/>
  <c r="F30" i="7" s="1"/>
  <c r="C37" i="5"/>
  <c r="C36" i="5"/>
  <c r="F257" i="7" s="1"/>
  <c r="C35" i="5"/>
  <c r="F159" i="7" s="1"/>
  <c r="C34" i="5"/>
  <c r="F208" i="7" s="1"/>
  <c r="C33" i="5"/>
  <c r="F29" i="7" s="1"/>
  <c r="C32" i="5"/>
  <c r="F256" i="7" s="1"/>
  <c r="C31" i="5"/>
  <c r="C30" i="5"/>
  <c r="F124" i="7" s="1"/>
  <c r="C29" i="5"/>
  <c r="C28" i="5"/>
  <c r="F151" i="7" s="1"/>
  <c r="C27" i="5"/>
  <c r="F241" i="7" s="1"/>
  <c r="C26" i="5"/>
  <c r="F133" i="7" s="1"/>
  <c r="C25" i="5"/>
  <c r="C24" i="5"/>
  <c r="F194" i="7" s="1"/>
  <c r="C23" i="5"/>
  <c r="C22" i="5"/>
  <c r="F181" i="7" s="1"/>
  <c r="C21" i="5"/>
  <c r="C20" i="5"/>
  <c r="F255" i="7" s="1"/>
  <c r="C19" i="5"/>
  <c r="C18" i="5"/>
  <c r="F234" i="7" s="1"/>
  <c r="C17" i="5"/>
  <c r="C16" i="5"/>
  <c r="F90" i="7" s="1"/>
  <c r="C15" i="5"/>
  <c r="C14" i="5"/>
  <c r="F249" i="7" s="1"/>
  <c r="C13" i="5"/>
  <c r="C12" i="5"/>
  <c r="F53" i="7" s="1"/>
  <c r="C11" i="5"/>
  <c r="F101" i="7" s="1"/>
  <c r="C10" i="5"/>
  <c r="C9" i="5"/>
  <c r="F220" i="7" s="1"/>
  <c r="C8" i="5"/>
  <c r="C7" i="5"/>
  <c r="C6" i="5"/>
  <c r="C5" i="5"/>
  <c r="C4" i="5"/>
  <c r="F26" i="7" s="1"/>
  <c r="C3" i="5"/>
  <c r="C2" i="5"/>
  <c r="C332" i="5" s="1"/>
  <c r="H13" i="4"/>
  <c r="B9" i="4"/>
  <c r="B8" i="4"/>
  <c r="B7" i="4"/>
  <c r="B6" i="4"/>
  <c r="B5" i="4"/>
  <c r="B4" i="4"/>
  <c r="B3" i="4"/>
  <c r="E3" i="4" s="1"/>
  <c r="H3" i="4" s="1"/>
  <c r="G21" i="3" a="1"/>
  <c r="G21" i="3" s="1"/>
  <c r="G20" i="3" a="1"/>
  <c r="G20" i="3" s="1"/>
  <c r="G19" i="3" a="1"/>
  <c r="G19" i="3" s="1"/>
  <c r="G18" i="3" a="1"/>
  <c r="G18" i="3" s="1"/>
  <c r="I18" i="3" s="1"/>
  <c r="G17" i="3" a="1"/>
  <c r="G17" i="3" s="1"/>
  <c r="I17" i="3" s="1"/>
  <c r="G16" i="3" a="1"/>
  <c r="G16" i="3" s="1"/>
  <c r="G15" i="3" a="1"/>
  <c r="G15" i="3" s="1"/>
  <c r="I15" i="3" s="1"/>
  <c r="G14" i="3" a="1"/>
  <c r="G14" i="3" s="1"/>
  <c r="G13" i="3" a="1"/>
  <c r="G13" i="3" s="1"/>
  <c r="G12" i="3" a="1"/>
  <c r="G12" i="3" s="1"/>
  <c r="G11" i="3" a="1"/>
  <c r="G11" i="3" s="1"/>
  <c r="G10" i="3" a="1"/>
  <c r="G10" i="3" s="1"/>
  <c r="I10" i="3" s="1"/>
  <c r="G9" i="3" a="1"/>
  <c r="G9" i="3" s="1"/>
  <c r="I9" i="3" s="1"/>
  <c r="G8" i="3" a="1"/>
  <c r="G8" i="3" s="1"/>
  <c r="G7" i="3" a="1"/>
  <c r="G7" i="3" s="1"/>
  <c r="C41" i="2"/>
  <c r="E46" i="1" s="1"/>
  <c r="C32" i="2"/>
  <c r="B56" i="1"/>
  <c r="F56" i="1" s="1"/>
  <c r="F31" i="1"/>
  <c r="F30" i="1"/>
  <c r="F29" i="1"/>
  <c r="F28" i="1"/>
  <c r="F27" i="1"/>
  <c r="D21" i="1"/>
  <c r="D20" i="1"/>
  <c r="D19" i="1"/>
  <c r="D18" i="1"/>
  <c r="D15" i="1"/>
  <c r="D14" i="1"/>
  <c r="D13" i="1"/>
  <c r="D10" i="1"/>
  <c r="D9" i="1"/>
  <c r="F8" i="1" a="1"/>
  <c r="F14" i="1" s="1"/>
  <c r="C13" i="3" s="1"/>
  <c r="D8" i="1"/>
  <c r="H16" i="4" l="1"/>
  <c r="E5" i="4"/>
  <c r="H5" i="4" s="1"/>
  <c r="E40" i="1" s="1"/>
  <c r="E4" i="4"/>
  <c r="D39" i="1" s="1"/>
  <c r="E6" i="4"/>
  <c r="H6" i="4" s="1"/>
  <c r="E21" i="3"/>
  <c r="D13" i="3"/>
  <c r="E13" i="3"/>
  <c r="I14" i="3"/>
  <c r="H14" i="3"/>
  <c r="H7" i="3"/>
  <c r="I7" i="3"/>
  <c r="I12" i="3"/>
  <c r="H12" i="3"/>
  <c r="I20" i="3"/>
  <c r="H20" i="3"/>
  <c r="H9" i="3"/>
  <c r="H17" i="3"/>
  <c r="I8" i="3"/>
  <c r="H8" i="3"/>
  <c r="I11" i="3"/>
  <c r="H11" i="3"/>
  <c r="H13" i="3"/>
  <c r="I13" i="3"/>
  <c r="I19" i="3"/>
  <c r="H19" i="3"/>
  <c r="H21" i="3"/>
  <c r="I21" i="3"/>
  <c r="E38" i="1"/>
  <c r="I16" i="3"/>
  <c r="H16" i="3"/>
  <c r="F15" i="1"/>
  <c r="C14" i="3" s="1"/>
  <c r="D14" i="3" s="1"/>
  <c r="F16" i="1"/>
  <c r="C15" i="3" s="1"/>
  <c r="E15" i="3" s="1"/>
  <c r="F9" i="1"/>
  <c r="C8" i="3" s="1"/>
  <c r="E8" i="3" s="1"/>
  <c r="F17" i="1"/>
  <c r="C16" i="3" s="1"/>
  <c r="E16" i="3" s="1"/>
  <c r="D38" i="1"/>
  <c r="H10" i="3"/>
  <c r="H18" i="3"/>
  <c r="F8" i="1"/>
  <c r="C7" i="3" s="1"/>
  <c r="E7" i="3" s="1"/>
  <c r="F10" i="1"/>
  <c r="C9" i="3" s="1"/>
  <c r="F18" i="1"/>
  <c r="C17" i="3" s="1"/>
  <c r="F11" i="1"/>
  <c r="C10" i="3" s="1"/>
  <c r="E10" i="3" s="1"/>
  <c r="F19" i="1"/>
  <c r="C18" i="3" s="1"/>
  <c r="F12" i="1"/>
  <c r="C11" i="3" s="1"/>
  <c r="F20" i="1"/>
  <c r="C19" i="3" s="1"/>
  <c r="H15" i="3"/>
  <c r="F13" i="1"/>
  <c r="C12" i="3" s="1"/>
  <c r="E12" i="3" s="1"/>
  <c r="F21" i="1"/>
  <c r="C20" i="3" s="1"/>
  <c r="E20" i="3" s="1"/>
  <c r="D40" i="1" l="1"/>
  <c r="H4" i="4"/>
  <c r="E39" i="1" s="1"/>
  <c r="E41" i="1"/>
  <c r="D41" i="1"/>
  <c r="D15" i="3"/>
  <c r="D12" i="3"/>
  <c r="D16" i="3"/>
  <c r="D20" i="3"/>
  <c r="D10" i="3"/>
  <c r="D19" i="3"/>
  <c r="E19" i="3"/>
  <c r="D7" i="3"/>
  <c r="D8" i="3"/>
  <c r="E14" i="3"/>
  <c r="E18" i="3"/>
  <c r="D18" i="3"/>
  <c r="D11" i="3"/>
  <c r="E11" i="3"/>
  <c r="D17" i="3"/>
  <c r="E17" i="3"/>
  <c r="D9" i="3"/>
  <c r="E9" i="3"/>
  <c r="I22" i="3"/>
  <c r="H22" i="3"/>
  <c r="H7" i="4" l="1"/>
  <c r="H14" i="4" s="1"/>
  <c r="D43" i="1"/>
  <c r="E45" i="1"/>
  <c r="K6" i="3" a="1"/>
  <c r="K6" i="3" s="1"/>
  <c r="J19" i="1" s="1"/>
  <c r="E22" i="3"/>
  <c r="J16" i="1" s="1"/>
  <c r="H19" i="1" s="1"/>
  <c r="I19" i="1" s="1"/>
  <c r="D22" i="3"/>
  <c r="H15" i="4" s="1"/>
  <c r="H17" i="4" l="1"/>
  <c r="E47" i="1" s="1"/>
  <c r="E48" i="1" s="1"/>
  <c r="E49" i="1" s="1"/>
  <c r="E50" i="1" l="1"/>
</calcChain>
</file>

<file path=xl/sharedStrings.xml><?xml version="1.0" encoding="utf-8"?>
<sst xmlns="http://schemas.openxmlformats.org/spreadsheetml/2006/main" count="4222" uniqueCount="916">
  <si>
    <t>DOMANDA di contributo per la realizzazione di progetti comunali di prevenzione e riduzione della formazione di rifiuti, di cui al Fondo d’Ambito ex L.R. 16/2015                       Bando Permanente approvato con Determinazione dirigenziale n. 130 del 30/04/2026</t>
  </si>
  <si>
    <t>ATTENZIONE: sono compilabili solo le celle a sfondo giallo (le altre sono bloccate e/o compilate in automatico)</t>
  </si>
  <si>
    <t>Richiedente</t>
  </si>
  <si>
    <t>Altri comuni partecipanti - progetto in associazione di comuni (non compilare per le unioni)</t>
  </si>
  <si>
    <t>Tipologia richiedente                                           selezionare dal menu a tendina</t>
  </si>
  <si>
    <t>Per Unioni selezionare il nome dell'Unione                                        Per Comuni / Associazioni di Comuni selezionare il Comune unico o il Capofila</t>
  </si>
  <si>
    <t>in caso di progetto presentato da un'Unione qui sotto compariranno i comuni che ne fanno parte (in caso di errori rilevati  - ad esempio comune mancante -  riportare nel campo sottosante il nome dell'unione le proprie osservazioni a correzione)</t>
  </si>
  <si>
    <t>EVENTUALI ALTRI COMUNI PARTECIPANTI AL PROGETTO                                                                  selezionare il/i comuni dal menu a tendina e allegare al progetto il protocollo di intesa/accordo/ convenzione o altro atto negoziale</t>
  </si>
  <si>
    <t>C.F. / P.IVA</t>
  </si>
  <si>
    <t>INDIRIZZO</t>
  </si>
  <si>
    <t>PEC</t>
  </si>
  <si>
    <t>LEGALE RAPPRESENTANTE</t>
  </si>
  <si>
    <t>NOME</t>
  </si>
  <si>
    <t>COGNOME</t>
  </si>
  <si>
    <t>C.F.</t>
  </si>
  <si>
    <t>controllo Art. 1 Bando "Costituisce prerequisito per la partecipazione al bando l’avere messo in atto una o più azioni per la riduzione dei prodotti in plastica monouso" c.d. adesione al punto 12 della strategia #Plastic-FreER   di cui alla D.G.R. n. 2000 del 11/11/2019 della RER</t>
  </si>
  <si>
    <t>REFERENTE PROGETTO</t>
  </si>
  <si>
    <t>TELEFONO</t>
  </si>
  <si>
    <t>E-MAIL</t>
  </si>
  <si>
    <t>IL SOTTOSCRITTO CHIEDE DI PARTECIPARE AL BANDO PRESENTANDO IL SEGUENTE PROGETTO</t>
  </si>
  <si>
    <t>DESCRIZIONE PROGETTO</t>
  </si>
  <si>
    <t>CUP</t>
  </si>
  <si>
    <t>TIPOLOGIA PROGETTO (selezionare da menu a tendina)</t>
  </si>
  <si>
    <t>Progetto sperimentale</t>
  </si>
  <si>
    <t>TITOLO PROGETTO (max 100 caratteri)</t>
  </si>
  <si>
    <t xml:space="preserve">DESCRIZIONE SINTETICA DELL'INIZIATIVA (max 1.000 caratteri) </t>
  </si>
  <si>
    <t>LUOGO/LUOGHI DI SVOLGIMENTO             (riportare indicazioni toponomastiche e catastali del lotto di intervento)</t>
  </si>
  <si>
    <t>Sono presenti altri contributi pubblici o privati che concorrono al finanziamento del progetto ?  (Sì/No)</t>
  </si>
  <si>
    <t>QUADRO ECONOMICO DI SINTESI (tabella che si autocompila, per procedere occorre compilare il dettaglio dei costi nel foglio "Quadro_Economico")</t>
  </si>
  <si>
    <t>QUADRO ECONOMICO DEI COSTI DEL PROGETTO (art. 4 del Bando)</t>
  </si>
  <si>
    <t>DICHIARA L'IMPEGNO DELL'ENTE RAPPRESENTATO AL RISPETTO DEGLI OBBLIGHI (art. 10 del Bando), in particolare DICHIARA :</t>
  </si>
  <si>
    <t>COSTI DEL PROGETTO DETTAGLIATI PER TIPOLOGIA</t>
  </si>
  <si>
    <t>COSTI PREVISTI</t>
  </si>
  <si>
    <t>IMPORTI ELEGGIBILI</t>
  </si>
  <si>
    <t>- che la conclusione delle attività avverrà entro i termini stabiliti;</t>
  </si>
  <si>
    <t>costi NON ELEGGIBILI a contributo</t>
  </si>
  <si>
    <t>- che gli interventi realizzati sono conformi a quelli definiti nella domanda;</t>
  </si>
  <si>
    <t>costi PIENAMENTE eleggibili al contributo (IVA inclusa qualora costo non recuperabile)</t>
  </si>
  <si>
    <t>- il mantenimento per almeno 5 anni della proprietà pubblica dei beni, delle strutture e degli impianti acquistati e/o realizzati grazie al contributo percepito</t>
  </si>
  <si>
    <t>costi PARZIALMENTE eleggibili (IVA inclusa qualora costo non recuperabile)</t>
  </si>
  <si>
    <t>- verrà assicurata la copertura finanziaria per la parte di spese non coperte da contributo;</t>
  </si>
  <si>
    <t>costi per CASE DELL'ACQUA (IVA inclusa qualora costo non recuperabile)</t>
  </si>
  <si>
    <t xml:space="preserve">- verrà citata la Regione Emilia-Romagna e ATERSIR quali enti sostenitori e finanziatori tramite la dicitura “con il contributo di ATERSIR e Regione Emilia-Romagna – Fondo d’Ambito Ex L.R.16/2015” </t>
  </si>
  <si>
    <t>- di collaborare alle successive attività di monitoraggio e divulgazione dei risultati degli interventi incentivati, promosse da ATERSIR e/o dalla Regione Emilia-Romagna nei 5 anni successivi alla loro realizzazione</t>
  </si>
  <si>
    <t>Ammontare previsto dei costi complessivi di intervento</t>
  </si>
  <si>
    <t>Costi eleggibili totali</t>
  </si>
  <si>
    <t>Altri contributi pubblici o privati</t>
  </si>
  <si>
    <t>Massimale del contributo</t>
  </si>
  <si>
    <t>rapporto che rimarrà invariato in sede di liquidazione anche in caso di riduzione dei costi effettivamente sostenuti</t>
  </si>
  <si>
    <t>Contributo richiedibile</t>
  </si>
  <si>
    <t>Rapporto costi eleggibili/contributo massimo</t>
  </si>
  <si>
    <t>Costo del progetto non coperto dal contributo</t>
  </si>
  <si>
    <t>ALLEGA ALLA PRESENTE:</t>
  </si>
  <si>
    <t>Documentazione obbligatoria:</t>
  </si>
  <si>
    <t>- Relazione di accompagnamento (resa utilizzando lo schema fornito da ATERSIR)</t>
  </si>
  <si>
    <t>Documentazione eventuale:</t>
  </si>
  <si>
    <t>- Eventuale altri atti o documenti descrittivi dell'iniziativa, elencati di seguito:</t>
  </si>
  <si>
    <t>AUTORIZZA l'amministrazione concedente al trattamento e all'elaborazione dei dati forniti con la presente dichiarazione, per finalità gestionali e statistiche, anche mediante l'ausilio di mezzi elettronici o automatizzati, nel rispetto della sicurezza e della riservatezza, ai sensi dell'art. 38 del DPR n. 445/2000 e ai sensi dell'art. 13 del Regolamento (UE) 2016/679, come previsto all'art. 11 del Bando permanente.</t>
  </si>
  <si>
    <t>LUOGO</t>
  </si>
  <si>
    <t>DATA</t>
  </si>
  <si>
    <t>Firmato digitalmente secondo le normative vigenti</t>
  </si>
  <si>
    <t xml:space="preserve">QUADRO ECONOMICO </t>
  </si>
  <si>
    <t>NOTE PER LA COMPILAZIONE:</t>
  </si>
  <si>
    <t>Sono compilabili solo le celle con sfondo giallo:</t>
  </si>
  <si>
    <t xml:space="preserve"> </t>
  </si>
  <si>
    <t>Qualora le righe della tabella non siano sufficienti occorre chiedere ad Atersir un modulo modificato (richiesta a fondolr16@atersir.it)</t>
  </si>
  <si>
    <t>Ad ogni attività occorre attribuire una tipologia di costo ai fini di eleggibilità a contributo, tra quelle previste all'art. 4 del bando (vd. le opzioni dal menu a tendina)</t>
  </si>
  <si>
    <t>La compilazione con il dettaglio delle attività prevista produce in automatico la compilazione del quadro economico di sintesi presente nel foglio "DOMANDA BANDO"</t>
  </si>
  <si>
    <t xml:space="preserve">L'indicazione delle attività deve essere riscontrabile nella relazione economica </t>
  </si>
  <si>
    <t>selezionare la tipologia di costo dal menu a tendina</t>
  </si>
  <si>
    <t>COSTO (€)*</t>
  </si>
  <si>
    <t>TIPOLOGIA COSTO</t>
  </si>
  <si>
    <t>totale</t>
  </si>
  <si>
    <t>* riportare i valori IVA esclusa</t>
  </si>
  <si>
    <t>* indicare tra i valori come voce a parte anche il costo totale dell'IVA sulle spese ammissibili se costituisce un costo non recuperabile per il richiedente</t>
  </si>
  <si>
    <t>* indicare tra i valori come voce a parte anche il costo dell'IVA tra i costi non ammissibili se costituisce un costo recuperabile per il richiedente</t>
  </si>
  <si>
    <t>eventuali costi inseriti senza scelta della tipologia dal menu a tendina non vengono valorizzati nel foglio Domanda_Bando</t>
  </si>
  <si>
    <t>Finanziamenti Privati o Pubblici previsti (descrizione sotto riportata)</t>
  </si>
  <si>
    <t>Valore</t>
  </si>
  <si>
    <t>totale altri finanziamenti</t>
  </si>
  <si>
    <t>tipologia richiedente</t>
  </si>
  <si>
    <t>Comune della Regione Emilia-Romagna</t>
  </si>
  <si>
    <t>Unione di Comuni della Regione Emilia-Romagna</t>
  </si>
  <si>
    <t>Associazione di Comuni della Regione Emilia-Romagna</t>
  </si>
  <si>
    <t xml:space="preserve"> comuni con problemi di adesione alla strategia è/sono</t>
  </si>
  <si>
    <t>verifica comuni partecipanti x Unioni</t>
  </si>
  <si>
    <t>abitanti comune</t>
  </si>
  <si>
    <t>rispetta il requisito #PlasticFreER ?</t>
  </si>
  <si>
    <t>verifica comuni partecipanti x Associazioni</t>
  </si>
  <si>
    <t>tipologia di progetto</t>
  </si>
  <si>
    <t>Progetto abilitante</t>
  </si>
  <si>
    <t>Progetto standard</t>
  </si>
  <si>
    <t>Sì</t>
  </si>
  <si>
    <t>No</t>
  </si>
  <si>
    <t>Elenco costi del QE</t>
  </si>
  <si>
    <t>tipologia di costo</t>
  </si>
  <si>
    <t>Costi totali proposti</t>
  </si>
  <si>
    <t>Progetto</t>
  </si>
  <si>
    <t>percentuale riconoscibilità</t>
  </si>
  <si>
    <t>Eleggibilità dei costi</t>
  </si>
  <si>
    <t>Costi non eleggibili al contributo (IVA se recuperabile / altri costi del progetto che non sono elencati nel Bando tra i costi eleggibili)</t>
  </si>
  <si>
    <t>Costi pienamente eleggibili al contributo</t>
  </si>
  <si>
    <t>Costi pienamente eleggibili al contributo (IVA inclusa)</t>
  </si>
  <si>
    <t>IVA dei costi pienamente eleggibili al contributo (solo se costo non recuperabile)</t>
  </si>
  <si>
    <t>Costi parzialmente eleggibili al contributo (IVA inclusa)</t>
  </si>
  <si>
    <t>Costi parzialmente eleggibili al contributo</t>
  </si>
  <si>
    <t>Costi per case dell’acqua (IVA inclusa)</t>
  </si>
  <si>
    <t>IVA dei costi parzialmente eleggibili al contributo (solo se costo non recuperabile)</t>
  </si>
  <si>
    <t>Costi per case dell’acqua</t>
  </si>
  <si>
    <t>IVA dei costi per case dell’acqua (solo se costo non recuperabile)</t>
  </si>
  <si>
    <t>tipologia progetto</t>
  </si>
  <si>
    <t>contributo minimo</t>
  </si>
  <si>
    <t>contributo massimo</t>
  </si>
  <si>
    <t>riepilogo dati progetto proposto</t>
  </si>
  <si>
    <t>valori</t>
  </si>
  <si>
    <t>tipologia</t>
  </si>
  <si>
    <t>Progetto standard (comuni &lt; 10K ab.)</t>
  </si>
  <si>
    <t>importo totale costi eleggibili</t>
  </si>
  <si>
    <t>Progetto standard (comuni &lt; 50K ab.)</t>
  </si>
  <si>
    <t>abitanti del/i comune/i proponente/i</t>
  </si>
  <si>
    <t>Progetto standard (comuni &lt; 100K ab.)</t>
  </si>
  <si>
    <t>Progetto standard (comuni &gt; 100K ab.)</t>
  </si>
  <si>
    <t>massimale contributo (art. 6 Bando)</t>
  </si>
  <si>
    <t>Comune</t>
  </si>
  <si>
    <t>Prov</t>
  </si>
  <si>
    <t>Residenti al 31/12/2024</t>
  </si>
  <si>
    <t>verificato il requisito  #PlasticFreER (aggiornamento al 21/4/26)</t>
  </si>
  <si>
    <t>AGAZZANO</t>
  </si>
  <si>
    <t>PC</t>
  </si>
  <si>
    <t>ALBARETO</t>
  </si>
  <si>
    <t>PR</t>
  </si>
  <si>
    <t>ALBINEA</t>
  </si>
  <si>
    <t>RE</t>
  </si>
  <si>
    <t>ALFONSINE</t>
  </si>
  <si>
    <t>RA</t>
  </si>
  <si>
    <t>ALSENO</t>
  </si>
  <si>
    <t>ALTA VAL TIDONE</t>
  </si>
  <si>
    <t>ALTO RENO TERME</t>
  </si>
  <si>
    <t>BO</t>
  </si>
  <si>
    <t>ANZOLA DELL'EMILIA</t>
  </si>
  <si>
    <t>ARGELATO</t>
  </si>
  <si>
    <t>ARGENTA</t>
  </si>
  <si>
    <t>FE</t>
  </si>
  <si>
    <t>BAGNACAVALLO</t>
  </si>
  <si>
    <t>BAGNARA DI ROMAGNA</t>
  </si>
  <si>
    <t>BAGNO DI ROMAGNA</t>
  </si>
  <si>
    <t>FC</t>
  </si>
  <si>
    <t>BAGNOLO IN PIANO</t>
  </si>
  <si>
    <t>BAISO</t>
  </si>
  <si>
    <t>BARDI</t>
  </si>
  <si>
    <t>BARICELLA</t>
  </si>
  <si>
    <t>BASTIGLIA</t>
  </si>
  <si>
    <t>MO</t>
  </si>
  <si>
    <t>BEDONIA</t>
  </si>
  <si>
    <t>BELLARIA-IGEA MARINA</t>
  </si>
  <si>
    <t>RN</t>
  </si>
  <si>
    <t>BENTIVOGLIO</t>
  </si>
  <si>
    <t>BERCETO</t>
  </si>
  <si>
    <t>BERTINORO</t>
  </si>
  <si>
    <t>BESENZONE</t>
  </si>
  <si>
    <t>BETTOLA</t>
  </si>
  <si>
    <t>BIBBIANO</t>
  </si>
  <si>
    <t>BOBBIO</t>
  </si>
  <si>
    <t>BOLOGNA</t>
  </si>
  <si>
    <t>BOMPORTO</t>
  </si>
  <si>
    <t>BONDENO</t>
  </si>
  <si>
    <t>BORE</t>
  </si>
  <si>
    <t>BORETTO</t>
  </si>
  <si>
    <t>BORGHI</t>
  </si>
  <si>
    <t>BORGO TOSSIGNANO</t>
  </si>
  <si>
    <t>BORGO VAL DI TARO</t>
  </si>
  <si>
    <t>BORGONOVO VAL TIDONE</t>
  </si>
  <si>
    <t>BRESCELLO</t>
  </si>
  <si>
    <t>BRISIGHELLA</t>
  </si>
  <si>
    <t>BUDRIO</t>
  </si>
  <si>
    <t>BUSSETO</t>
  </si>
  <si>
    <t>CADELBOSCO DI SOPRA</t>
  </si>
  <si>
    <t>CADEO</t>
  </si>
  <si>
    <t>CALDERARA DI RENO</t>
  </si>
  <si>
    <t>CALENDASCO</t>
  </si>
  <si>
    <t>CALESTANO</t>
  </si>
  <si>
    <t>CAMPAGNOLA EMILIA</t>
  </si>
  <si>
    <t>CAMPEGINE</t>
  </si>
  <si>
    <t>CAMPOGALLIANO</t>
  </si>
  <si>
    <t>CAMPOSANTO</t>
  </si>
  <si>
    <t>CAMUGNANO</t>
  </si>
  <si>
    <t>CANOSSA</t>
  </si>
  <si>
    <t>CAORSO</t>
  </si>
  <si>
    <t>CARPANETO PIACENTINO</t>
  </si>
  <si>
    <t>CARPI</t>
  </si>
  <si>
    <t>CARPINETI</t>
  </si>
  <si>
    <t>CASALECCHIO DI RENO</t>
  </si>
  <si>
    <t>CASALFIUMANESE</t>
  </si>
  <si>
    <t>CASALGRANDE</t>
  </si>
  <si>
    <t>CASINA</t>
  </si>
  <si>
    <t>CASOLA VALSENIO</t>
  </si>
  <si>
    <t>CASTEL BOLOGNESE</t>
  </si>
  <si>
    <t>CASTEL D'AIANO</t>
  </si>
  <si>
    <t>CASTEL DEL RIO</t>
  </si>
  <si>
    <t>CASTEL DI CASIO</t>
  </si>
  <si>
    <t>CASTEL GUELFO DI BOLOGNA</t>
  </si>
  <si>
    <t>CASTEL MAGGIORE</t>
  </si>
  <si>
    <t>CASTEL SAN GIOVANNI</t>
  </si>
  <si>
    <t>CASTEL SAN PIETRO TERME</t>
  </si>
  <si>
    <t>CASTELDELCI</t>
  </si>
  <si>
    <t>CASTELFRANCO EMILIA</t>
  </si>
  <si>
    <t>CASTELLARANO</t>
  </si>
  <si>
    <t>CASTELL'ARQUATO</t>
  </si>
  <si>
    <t>CASTELLO D'ARGILE</t>
  </si>
  <si>
    <t>CASTELNOVO DI SOTTO</t>
  </si>
  <si>
    <t>CASTELNOVO NE' MONTI</t>
  </si>
  <si>
    <t>CASTELNUOVO RANGONE</t>
  </si>
  <si>
    <t>CASTELVETRO DI MODENA</t>
  </si>
  <si>
    <t>CASTELVETRO PIACENTINO</t>
  </si>
  <si>
    <t>CASTENASO</t>
  </si>
  <si>
    <t>CASTIGLIONE DEI PEPOLI</t>
  </si>
  <si>
    <t>CASTROCARO TERME E TERRA DEL SOLE</t>
  </si>
  <si>
    <t>CATTOLICA</t>
  </si>
  <si>
    <t>CAVEZZO</t>
  </si>
  <si>
    <t>CAVRIAGO</t>
  </si>
  <si>
    <t>CENTO</t>
  </si>
  <si>
    <t>CERIGNALE</t>
  </si>
  <si>
    <t>CERVIA</t>
  </si>
  <si>
    <t>CESENA</t>
  </si>
  <si>
    <t>CESENATICO</t>
  </si>
  <si>
    <t>CIVITELLA DI ROMAGNA</t>
  </si>
  <si>
    <t>CODIGORO</t>
  </si>
  <si>
    <t>COLI</t>
  </si>
  <si>
    <t>COLLECCHIO</t>
  </si>
  <si>
    <t>COLORNO</t>
  </si>
  <si>
    <t>COMACCHIO</t>
  </si>
  <si>
    <t>COMPIANO</t>
  </si>
  <si>
    <t>CONCORDIA SULLA SECCHIA</t>
  </si>
  <si>
    <t>CONSELICE</t>
  </si>
  <si>
    <t>COPPARO</t>
  </si>
  <si>
    <t>CORIANO</t>
  </si>
  <si>
    <t>CORNIGLIO</t>
  </si>
  <si>
    <t>CORREGGIO</t>
  </si>
  <si>
    <t>CORTE BRUGNATELLA</t>
  </si>
  <si>
    <t>CORTEMAGGIORE</t>
  </si>
  <si>
    <t>COTIGNOLA</t>
  </si>
  <si>
    <t>CREVALCORE</t>
  </si>
  <si>
    <t>DOVADOLA</t>
  </si>
  <si>
    <t>DOZZA</t>
  </si>
  <si>
    <t>FABBRICO</t>
  </si>
  <si>
    <t>FAENZA</t>
  </si>
  <si>
    <t>FANANO</t>
  </si>
  <si>
    <t>FARINI</t>
  </si>
  <si>
    <t>FELINO</t>
  </si>
  <si>
    <t>FERRARA</t>
  </si>
  <si>
    <t>FERRIERE</t>
  </si>
  <si>
    <t>FIDENZA</t>
  </si>
  <si>
    <t>FINALE EMILIA</t>
  </si>
  <si>
    <t>FIORANO MODENESE</t>
  </si>
  <si>
    <t>FIORENZUOLA D'ARDA</t>
  </si>
  <si>
    <t>FISCAGLIA</t>
  </si>
  <si>
    <t>FIUMALBO</t>
  </si>
  <si>
    <t>FONTANELICE</t>
  </si>
  <si>
    <t>FONTANELLATO</t>
  </si>
  <si>
    <t>FONTEVIVO</t>
  </si>
  <si>
    <t>FORLÌ</t>
  </si>
  <si>
    <t>FORLIMPOPOLI</t>
  </si>
  <si>
    <t>FORMIGINE</t>
  </si>
  <si>
    <t>FORNOVO DI TARO</t>
  </si>
  <si>
    <t>FRASSINORO</t>
  </si>
  <si>
    <t>FUSIGNANO</t>
  </si>
  <si>
    <t>GAGGIO MONTANO</t>
  </si>
  <si>
    <t>GALEATA</t>
  </si>
  <si>
    <t>GALLIERA</t>
  </si>
  <si>
    <t>GAMBETTOLA</t>
  </si>
  <si>
    <t>GATTATICO</t>
  </si>
  <si>
    <t>GATTEO</t>
  </si>
  <si>
    <t>GAZZOLA</t>
  </si>
  <si>
    <t>GEMMANO</t>
  </si>
  <si>
    <t>GORO</t>
  </si>
  <si>
    <t>GOSSOLENGO</t>
  </si>
  <si>
    <t>GRAGNANO TREBBIENSE</t>
  </si>
  <si>
    <t>GRANAROLO DELL'EMILIA</t>
  </si>
  <si>
    <t>GRIZZANA MORANDI</t>
  </si>
  <si>
    <t>GROPPARELLO</t>
  </si>
  <si>
    <t>GUALTIERI</t>
  </si>
  <si>
    <t>GUASTALLA</t>
  </si>
  <si>
    <t>GUIGLIA</t>
  </si>
  <si>
    <t>IMOLA</t>
  </si>
  <si>
    <t>JOLANDA DI SAVOIA</t>
  </si>
  <si>
    <t>LAGOSANTO</t>
  </si>
  <si>
    <t>LAMA MOCOGNO</t>
  </si>
  <si>
    <t>LANGHIRANO</t>
  </si>
  <si>
    <t>LESIGNANO DE' BAGNI</t>
  </si>
  <si>
    <t>LIZZANO IN BELVEDERE</t>
  </si>
  <si>
    <t>LOIANO</t>
  </si>
  <si>
    <t>LONGIANO</t>
  </si>
  <si>
    <t>LUGAGNANO VAL D'ARDA</t>
  </si>
  <si>
    <t>LUGO</t>
  </si>
  <si>
    <t>LUZZARA</t>
  </si>
  <si>
    <t>MAIOLO</t>
  </si>
  <si>
    <t>MALALBERGO</t>
  </si>
  <si>
    <t>MARANELLO</t>
  </si>
  <si>
    <t>MARANO SUL PANARO</t>
  </si>
  <si>
    <t>MARZABOTTO</t>
  </si>
  <si>
    <t>MASI TORELLO</t>
  </si>
  <si>
    <t>MASSA LOMBARDA</t>
  </si>
  <si>
    <t>MEDESANO</t>
  </si>
  <si>
    <t>MEDICINA</t>
  </si>
  <si>
    <t>MEDOLLA</t>
  </si>
  <si>
    <t>MELDOLA</t>
  </si>
  <si>
    <t>MERCATO SARACENO</t>
  </si>
  <si>
    <t>MESOLA</t>
  </si>
  <si>
    <t>MINERBIO</t>
  </si>
  <si>
    <t>MIRANDOLA</t>
  </si>
  <si>
    <t>MISANO ADRIATICO</t>
  </si>
  <si>
    <t>MODENA</t>
  </si>
  <si>
    <t>MODIGLIANA</t>
  </si>
  <si>
    <t>MOLINELLA</t>
  </si>
  <si>
    <t>MONCHIO DELLE CORTI</t>
  </si>
  <si>
    <t>MONDAINO</t>
  </si>
  <si>
    <t>MONGHIDORO</t>
  </si>
  <si>
    <t>MONTE SAN PIETRO</t>
  </si>
  <si>
    <t>MONTECCHIO EMILIA</t>
  </si>
  <si>
    <t>MONTECHIARUGOLO</t>
  </si>
  <si>
    <t>MONTECOPIOLO</t>
  </si>
  <si>
    <t>MONTECRETO</t>
  </si>
  <si>
    <t>MONTEFIORE CONCA</t>
  </si>
  <si>
    <t>MONTEFIORINO</t>
  </si>
  <si>
    <t>MONTEGRIDOLFO</t>
  </si>
  <si>
    <t>MONTERENZIO</t>
  </si>
  <si>
    <t>MONTESCUDO-MONTE COLOMBO</t>
  </si>
  <si>
    <t>MONTESE</t>
  </si>
  <si>
    <t>MONTIANO</t>
  </si>
  <si>
    <t>MONTICELLI D'ONGINA</t>
  </si>
  <si>
    <t>MONZUNO</t>
  </si>
  <si>
    <t>MORCIANO DI ROMAGNA</t>
  </si>
  <si>
    <t>MORDANO</t>
  </si>
  <si>
    <t>MORFASSO</t>
  </si>
  <si>
    <t>NEVIANO DEGLI ARDUINI</t>
  </si>
  <si>
    <t>NOCETO</t>
  </si>
  <si>
    <t>NONANTOLA</t>
  </si>
  <si>
    <t>NOVAFELTRIA</t>
  </si>
  <si>
    <t>NOVELLARA</t>
  </si>
  <si>
    <t>NOVI DI MODENA</t>
  </si>
  <si>
    <t>OSTELLATO</t>
  </si>
  <si>
    <t>OTTONE</t>
  </si>
  <si>
    <t>OZZANO DELL'EMILIA</t>
  </si>
  <si>
    <t>PALAGANO</t>
  </si>
  <si>
    <t>PALANZANO</t>
  </si>
  <si>
    <t>PARMA</t>
  </si>
  <si>
    <t>PAVULLO NEL FRIGNANO</t>
  </si>
  <si>
    <t>PELLEGRINO PARMENSE</t>
  </si>
  <si>
    <t>PENNABILLI</t>
  </si>
  <si>
    <t>PIACENZA</t>
  </si>
  <si>
    <t>PIANELLO VAL TIDONE</t>
  </si>
  <si>
    <t>PIANORO</t>
  </si>
  <si>
    <t>PIEVE DI CENTO</t>
  </si>
  <si>
    <t>PIEVEPELAGO</t>
  </si>
  <si>
    <t>PIOZZANO</t>
  </si>
  <si>
    <t>PODENZANO</t>
  </si>
  <si>
    <t>POGGIO RENATICO</t>
  </si>
  <si>
    <t>POGGIO TORRIANA</t>
  </si>
  <si>
    <t>POLESINE ZIBELLO</t>
  </si>
  <si>
    <t>POLINAGO</t>
  </si>
  <si>
    <t>PONTE DELL'OLIO</t>
  </si>
  <si>
    <t>PONTENURE</t>
  </si>
  <si>
    <t>PORTICO E SAN BENEDETTO</t>
  </si>
  <si>
    <t>PORTOMAGGIORE</t>
  </si>
  <si>
    <t>POVIGLIO</t>
  </si>
  <si>
    <t>PREDAPPIO</t>
  </si>
  <si>
    <t>PREMILCUORE</t>
  </si>
  <si>
    <t>PRIGNANO SULLA SECCHIA</t>
  </si>
  <si>
    <t>QUATTRO CASTELLA</t>
  </si>
  <si>
    <t>RAVARINO</t>
  </si>
  <si>
    <t>RAVENNA</t>
  </si>
  <si>
    <t>REGGIO NELL'EMILIA</t>
  </si>
  <si>
    <t>REGGIOLO</t>
  </si>
  <si>
    <t>RICCIONE</t>
  </si>
  <si>
    <t>RIMINI</t>
  </si>
  <si>
    <t>RIO SALICETO</t>
  </si>
  <si>
    <t>RIOLO TERME</t>
  </si>
  <si>
    <t>RIOLUNATO</t>
  </si>
  <si>
    <t>RIVA DEL PO</t>
  </si>
  <si>
    <t>RIVERGARO</t>
  </si>
  <si>
    <t>ROCCA SAN CASCIANO</t>
  </si>
  <si>
    <t>ROCCABIANCA</t>
  </si>
  <si>
    <t>ROLO</t>
  </si>
  <si>
    <t>RONCOFREDDO</t>
  </si>
  <si>
    <t>ROTTOFRENO</t>
  </si>
  <si>
    <t>RUBIERA</t>
  </si>
  <si>
    <t>RUSSI</t>
  </si>
  <si>
    <t>SALA BAGANZA</t>
  </si>
  <si>
    <t>SALA BOLOGNESE</t>
  </si>
  <si>
    <t>SALSOMAGGIORE TERME</t>
  </si>
  <si>
    <t>SALUDECIO</t>
  </si>
  <si>
    <t>SAN BENEDETTO VAL DI SAMBRO</t>
  </si>
  <si>
    <t>SAN CESARIO SUL PANARO</t>
  </si>
  <si>
    <t>SAN CLEMENTE</t>
  </si>
  <si>
    <t>SAN FELICE SUL PANARO</t>
  </si>
  <si>
    <t>SAN GIORGIO DI PIANO</t>
  </si>
  <si>
    <t>SAN GIORGIO PIACENTINO</t>
  </si>
  <si>
    <t>SAN GIOVANNI IN MARIGNANO</t>
  </si>
  <si>
    <t>SAN GIOVANNI IN PERSICETO</t>
  </si>
  <si>
    <t>SAN LAZZARO DI SAVENA</t>
  </si>
  <si>
    <t>SAN LEO</t>
  </si>
  <si>
    <t>SAN MARTINO IN RIO</t>
  </si>
  <si>
    <t>SAN MAURO PASCOLI</t>
  </si>
  <si>
    <t>SAN PIETRO IN CASALE</t>
  </si>
  <si>
    <t>SAN PIETRO IN CERRO</t>
  </si>
  <si>
    <t>SAN POLO D'ENZA</t>
  </si>
  <si>
    <t>SAN POSSIDONIO</t>
  </si>
  <si>
    <t>SAN PROSPERO</t>
  </si>
  <si>
    <t>SAN SECONDO PARMENSE</t>
  </si>
  <si>
    <t>SANTA SOFIA</t>
  </si>
  <si>
    <t>SANT'AGATA BOLOGNESE</t>
  </si>
  <si>
    <t>SANT'AGATA FELTRIA</t>
  </si>
  <si>
    <t>SANT'AGATA SUL SANTERNO</t>
  </si>
  <si>
    <t>SANTARCANGELO DI ROMAGNA</t>
  </si>
  <si>
    <t>SANT'ILARIO D'ENZA</t>
  </si>
  <si>
    <t>SARMATO</t>
  </si>
  <si>
    <t>SARSINA</t>
  </si>
  <si>
    <t>SASSO MARCONI</t>
  </si>
  <si>
    <t>SASSOFELTRIO</t>
  </si>
  <si>
    <t>SASSUOLO</t>
  </si>
  <si>
    <t>SAVIGNANO SUL PANARO</t>
  </si>
  <si>
    <t>SAVIGNANO SUL RUBICONE</t>
  </si>
  <si>
    <t>SCANDIANO</t>
  </si>
  <si>
    <t>SERRAMAZZONI</t>
  </si>
  <si>
    <t>SESTOLA</t>
  </si>
  <si>
    <t>SISSA TRECASALI</t>
  </si>
  <si>
    <t>SOGLIANO AL RUBICONE</t>
  </si>
  <si>
    <t>SOLAROLO</t>
  </si>
  <si>
    <t>SOLIERA</t>
  </si>
  <si>
    <t>SOLIGNANO</t>
  </si>
  <si>
    <t>SORAGNA</t>
  </si>
  <si>
    <t>SORBOLO MEZZANI</t>
  </si>
  <si>
    <t>SPILAMBERTO</t>
  </si>
  <si>
    <t>TALAMELLO</t>
  </si>
  <si>
    <t>TERENZO</t>
  </si>
  <si>
    <t>TERRE DEL RENO</t>
  </si>
  <si>
    <t>TIZZANO VAL PARMA</t>
  </si>
  <si>
    <t>TOANO</t>
  </si>
  <si>
    <t>TORNOLO</t>
  </si>
  <si>
    <t>TORRILE</t>
  </si>
  <si>
    <t>TRAVERSETOLO</t>
  </si>
  <si>
    <t>TRAVO</t>
  </si>
  <si>
    <t>TREDOZIO</t>
  </si>
  <si>
    <t>TRESIGNANA</t>
  </si>
  <si>
    <t>VALMOZZOLA</t>
  </si>
  <si>
    <t>VALSAMOGGIA</t>
  </si>
  <si>
    <t>VARANO DE' MELEGARI</t>
  </si>
  <si>
    <t>VARSI</t>
  </si>
  <si>
    <t>VENTASSO</t>
  </si>
  <si>
    <t>VERGATO</t>
  </si>
  <si>
    <t>VERGHERETO</t>
  </si>
  <si>
    <t>VERNASCA</t>
  </si>
  <si>
    <t>VERUCCHIO</t>
  </si>
  <si>
    <t>VETTO</t>
  </si>
  <si>
    <t>VEZZANO SUL CROSTOLO</t>
  </si>
  <si>
    <t>VIANO</t>
  </si>
  <si>
    <t>VIGARANO MAINARDA</t>
  </si>
  <si>
    <t>VIGNOLA</t>
  </si>
  <si>
    <t>VIGOLZONE</t>
  </si>
  <si>
    <t>VILLA MINOZZO</t>
  </si>
  <si>
    <t>VILLANOVA SULL'ARDA</t>
  </si>
  <si>
    <t>VOGHIERA</t>
  </si>
  <si>
    <t>ZERBA</t>
  </si>
  <si>
    <t>ZIANO PIACENTINO</t>
  </si>
  <si>
    <t>ZOCCA</t>
  </si>
  <si>
    <t>ZOLA PREDOSA</t>
  </si>
  <si>
    <t>ISTAT Reg</t>
  </si>
  <si>
    <t>ISTAT Prov</t>
  </si>
  <si>
    <t>ISTAT Com</t>
  </si>
  <si>
    <t>PROV</t>
  </si>
  <si>
    <t>COMUNE</t>
  </si>
  <si>
    <t>Abitanti residenti al 31/12/25</t>
  </si>
  <si>
    <t>08</t>
  </si>
  <si>
    <t>037</t>
  </si>
  <si>
    <t>062</t>
  </si>
  <si>
    <t>Alto Reno Terme</t>
  </si>
  <si>
    <t>001</t>
  </si>
  <si>
    <t>Anzola dell'Emilia</t>
  </si>
  <si>
    <t>002</t>
  </si>
  <si>
    <t>Argelato</t>
  </si>
  <si>
    <t>003</t>
  </si>
  <si>
    <t>Baricella</t>
  </si>
  <si>
    <t>005</t>
  </si>
  <si>
    <t>Bentivoglio</t>
  </si>
  <si>
    <t>006</t>
  </si>
  <si>
    <t>Bologna</t>
  </si>
  <si>
    <t>007</t>
  </si>
  <si>
    <t>Borgo Tossignano</t>
  </si>
  <si>
    <t>008</t>
  </si>
  <si>
    <t>Budrio</t>
  </si>
  <si>
    <t>009</t>
  </si>
  <si>
    <t>Calderara di Reno</t>
  </si>
  <si>
    <t>010</t>
  </si>
  <si>
    <t>Camugnano</t>
  </si>
  <si>
    <t>011</t>
  </si>
  <si>
    <t>Casalecchio di Reno</t>
  </si>
  <si>
    <t>012</t>
  </si>
  <si>
    <t>Casalfiumanese</t>
  </si>
  <si>
    <t>013</t>
  </si>
  <si>
    <t>Castel d'Aiano</t>
  </si>
  <si>
    <t>014</t>
  </si>
  <si>
    <t>Castel del Rio</t>
  </si>
  <si>
    <t>015</t>
  </si>
  <si>
    <t>Castel di Casio</t>
  </si>
  <si>
    <t>016</t>
  </si>
  <si>
    <t>Castel Guelfo di Bologna</t>
  </si>
  <si>
    <t>019</t>
  </si>
  <si>
    <t>Castel Maggiore</t>
  </si>
  <si>
    <t>020</t>
  </si>
  <si>
    <t>Castel San Pietro Terme</t>
  </si>
  <si>
    <t>017</t>
  </si>
  <si>
    <t>Castello d'Argile</t>
  </si>
  <si>
    <t>021</t>
  </si>
  <si>
    <t>Castenaso</t>
  </si>
  <si>
    <t>022</t>
  </si>
  <si>
    <t>Castiglione dei Pepoli</t>
  </si>
  <si>
    <t>024</t>
  </si>
  <si>
    <t>Crevalcore</t>
  </si>
  <si>
    <t>025</t>
  </si>
  <si>
    <t>Dozza</t>
  </si>
  <si>
    <t>026</t>
  </si>
  <si>
    <t>Fontanelice</t>
  </si>
  <si>
    <t>027</t>
  </si>
  <si>
    <t>Gaggio Montano</t>
  </si>
  <si>
    <t>028</t>
  </si>
  <si>
    <t>Galliera</t>
  </si>
  <si>
    <t>030</t>
  </si>
  <si>
    <t>Granarolo dell'Emilia</t>
  </si>
  <si>
    <t>031</t>
  </si>
  <si>
    <t>Grizzana Morandi</t>
  </si>
  <si>
    <t>032</t>
  </si>
  <si>
    <t>Imola</t>
  </si>
  <si>
    <t>033</t>
  </si>
  <si>
    <t>Lizzano in Belvedere</t>
  </si>
  <si>
    <t>034</t>
  </si>
  <si>
    <t>Loiano</t>
  </si>
  <si>
    <t>035</t>
  </si>
  <si>
    <t>Malalbergo</t>
  </si>
  <si>
    <t>036</t>
  </si>
  <si>
    <t>Marzabotto</t>
  </si>
  <si>
    <t>Medicina</t>
  </si>
  <si>
    <t>038</t>
  </si>
  <si>
    <t>Minerbio</t>
  </si>
  <si>
    <t>039</t>
  </si>
  <si>
    <t>Molinella</t>
  </si>
  <si>
    <t>040</t>
  </si>
  <si>
    <t>Monghidoro</t>
  </si>
  <si>
    <t>042</t>
  </si>
  <si>
    <t>Monte San Pietro</t>
  </si>
  <si>
    <t>041</t>
  </si>
  <si>
    <t>Monterenzio</t>
  </si>
  <si>
    <t>044</t>
  </si>
  <si>
    <t>Monzuno</t>
  </si>
  <si>
    <t>045</t>
  </si>
  <si>
    <t>Mordano</t>
  </si>
  <si>
    <t>046</t>
  </si>
  <si>
    <t>Ozzano dell'Emilia</t>
  </si>
  <si>
    <t>047</t>
  </si>
  <si>
    <t>Pianoro</t>
  </si>
  <si>
    <t>048</t>
  </si>
  <si>
    <t>Pieve di Cento</t>
  </si>
  <si>
    <t>050</t>
  </si>
  <si>
    <t>Sala Bolognese</t>
  </si>
  <si>
    <t>051</t>
  </si>
  <si>
    <t>San Benedetto Val di Sambro</t>
  </si>
  <si>
    <t>052</t>
  </si>
  <si>
    <t>San Giorgio di Piano</t>
  </si>
  <si>
    <t>053</t>
  </si>
  <si>
    <t>San Giovanni in Persiceto</t>
  </si>
  <si>
    <t>054</t>
  </si>
  <si>
    <t>San Lazzaro di Savena</t>
  </si>
  <si>
    <t>055</t>
  </si>
  <si>
    <t>San Pietro in Casale</t>
  </si>
  <si>
    <t>056</t>
  </si>
  <si>
    <t>Sant'Agata Bolognese</t>
  </si>
  <si>
    <t>057</t>
  </si>
  <si>
    <t>Sasso Marconi</t>
  </si>
  <si>
    <t>061</t>
  </si>
  <si>
    <t>Valsamoggia</t>
  </si>
  <si>
    <t>059</t>
  </si>
  <si>
    <t>Vergato</t>
  </si>
  <si>
    <t>060</t>
  </si>
  <si>
    <t>Zola Predosa</t>
  </si>
  <si>
    <t>Bagno di Romagna</t>
  </si>
  <si>
    <t>Bertinoro</t>
  </si>
  <si>
    <t>004</t>
  </si>
  <si>
    <t>Borghi</t>
  </si>
  <si>
    <t>Castrocaro Terme e Terra del Sole</t>
  </si>
  <si>
    <t>Cesena</t>
  </si>
  <si>
    <t>Cesenatico</t>
  </si>
  <si>
    <t>Civitella di Romagna</t>
  </si>
  <si>
    <t>Dovadola</t>
  </si>
  <si>
    <t>Forlì</t>
  </si>
  <si>
    <t>Forlimpopoli</t>
  </si>
  <si>
    <t>Galeata</t>
  </si>
  <si>
    <t>Gambettola</t>
  </si>
  <si>
    <t>Gatteo</t>
  </si>
  <si>
    <t>018</t>
  </si>
  <si>
    <t>Longiano</t>
  </si>
  <si>
    <t>Meldola</t>
  </si>
  <si>
    <t>Mercato Saraceno</t>
  </si>
  <si>
    <t>Modigliana</t>
  </si>
  <si>
    <t>Montiano</t>
  </si>
  <si>
    <t>Portico e San Benedetto</t>
  </si>
  <si>
    <t>Predappio</t>
  </si>
  <si>
    <t>Premilcuore</t>
  </si>
  <si>
    <t>Rocca San Casciano</t>
  </si>
  <si>
    <t>Roncofreddo</t>
  </si>
  <si>
    <t>San Mauro Pascoli</t>
  </si>
  <si>
    <t>043</t>
  </si>
  <si>
    <t>Santa Sofia</t>
  </si>
  <si>
    <t>Sarsina</t>
  </si>
  <si>
    <t>Savignano sul Rubicone</t>
  </si>
  <si>
    <t>Sogliano al Rubicone</t>
  </si>
  <si>
    <t>049</t>
  </si>
  <si>
    <t>Tredozio</t>
  </si>
  <si>
    <t>Verghereto</t>
  </si>
  <si>
    <t>Argenta</t>
  </si>
  <si>
    <t>Bondeno</t>
  </si>
  <si>
    <t>Cento</t>
  </si>
  <si>
    <t>Codigoro</t>
  </si>
  <si>
    <t>Comacchio</t>
  </si>
  <si>
    <t>Copparo</t>
  </si>
  <si>
    <t>Ferrara</t>
  </si>
  <si>
    <t>Fiscaglia</t>
  </si>
  <si>
    <t>Goro</t>
  </si>
  <si>
    <t>Jolanda di Savoia</t>
  </si>
  <si>
    <t>Lagosanto</t>
  </si>
  <si>
    <t>Masi Torello</t>
  </si>
  <si>
    <t>Mesola</t>
  </si>
  <si>
    <t>Ostellato</t>
  </si>
  <si>
    <t>Poggio Renatico</t>
  </si>
  <si>
    <t>Portomaggiore</t>
  </si>
  <si>
    <t>029</t>
  </si>
  <si>
    <t>Riva del Po</t>
  </si>
  <si>
    <t>Terre del Reno</t>
  </si>
  <si>
    <t>Tresignana</t>
  </si>
  <si>
    <t>Vigarano Mainarda</t>
  </si>
  <si>
    <t>023</t>
  </si>
  <si>
    <t>Voghiera</t>
  </si>
  <si>
    <t>Bastiglia</t>
  </si>
  <si>
    <t>Bomporto</t>
  </si>
  <si>
    <t>Campogalliano</t>
  </si>
  <si>
    <t>Camposanto</t>
  </si>
  <si>
    <t>Carpi</t>
  </si>
  <si>
    <t>Castelfranco Emilia</t>
  </si>
  <si>
    <t>Castelnuovo Rangone</t>
  </si>
  <si>
    <t>Castelvetro di Modena</t>
  </si>
  <si>
    <t>Cavezzo</t>
  </si>
  <si>
    <t>Concordia sulla Secchia</t>
  </si>
  <si>
    <t>Fanano</t>
  </si>
  <si>
    <t>Finale Emilia</t>
  </si>
  <si>
    <t>Fiorano Modenese</t>
  </si>
  <si>
    <t>Fiumalbo</t>
  </si>
  <si>
    <t>Formigine</t>
  </si>
  <si>
    <t>Frassinoro</t>
  </si>
  <si>
    <t>Guiglia</t>
  </si>
  <si>
    <t>Lama Mocogno</t>
  </si>
  <si>
    <t>Maranello</t>
  </si>
  <si>
    <t>Marano sul Panaro</t>
  </si>
  <si>
    <t>Medolla</t>
  </si>
  <si>
    <t>Mirandola</t>
  </si>
  <si>
    <t>Modena</t>
  </si>
  <si>
    <t>Montecreto</t>
  </si>
  <si>
    <t>Montefiorino</t>
  </si>
  <si>
    <t>Montese</t>
  </si>
  <si>
    <t>Nonantola</t>
  </si>
  <si>
    <t>Novi di Modena</t>
  </si>
  <si>
    <t>Palagano</t>
  </si>
  <si>
    <t>Pavullo nel Frignano</t>
  </si>
  <si>
    <t>Pievepelago</t>
  </si>
  <si>
    <t>Polinago</t>
  </si>
  <si>
    <t>Prignano sulla Secchia</t>
  </si>
  <si>
    <t>Ravarino</t>
  </si>
  <si>
    <t>Riolunato</t>
  </si>
  <si>
    <t>San Cesario sul Panaro</t>
  </si>
  <si>
    <t>San Felice sul Panaro</t>
  </si>
  <si>
    <t>San Possidonio</t>
  </si>
  <si>
    <t>San Prospero</t>
  </si>
  <si>
    <t>Sassuolo</t>
  </si>
  <si>
    <t>Savignano sul Panaro</t>
  </si>
  <si>
    <t>Serramazzoni</t>
  </si>
  <si>
    <t>Sestola</t>
  </si>
  <si>
    <t>Soliera</t>
  </si>
  <si>
    <t>Spilamberto</t>
  </si>
  <si>
    <t>Vignola</t>
  </si>
  <si>
    <t>Zocca</t>
  </si>
  <si>
    <t>Agazzano</t>
  </si>
  <si>
    <t>Alseno</t>
  </si>
  <si>
    <t>Alta Val Tidone</t>
  </si>
  <si>
    <t>Besenzone</t>
  </si>
  <si>
    <t>Bettola</t>
  </si>
  <si>
    <t>Bobbio</t>
  </si>
  <si>
    <t>Borgonovo Val Tidone</t>
  </si>
  <si>
    <t>Cadeo</t>
  </si>
  <si>
    <t>Calendasco</t>
  </si>
  <si>
    <t>Caorso</t>
  </si>
  <si>
    <t>Carpaneto Piacentino</t>
  </si>
  <si>
    <t>Castel San Giovanni</t>
  </si>
  <si>
    <t>Castell'Arquato</t>
  </si>
  <si>
    <t>Castelvetro Piacentino</t>
  </si>
  <si>
    <t>Cerignale</t>
  </si>
  <si>
    <t>Coli</t>
  </si>
  <si>
    <t>Corte Brugnatella</t>
  </si>
  <si>
    <t>Cortemaggiore</t>
  </si>
  <si>
    <t>Farini</t>
  </si>
  <si>
    <t>Ferriere</t>
  </si>
  <si>
    <t>Fiorenzuola d'Arda</t>
  </si>
  <si>
    <t>Gazzola</t>
  </si>
  <si>
    <t>Gossolengo</t>
  </si>
  <si>
    <t>Gragnano Trebbiense</t>
  </si>
  <si>
    <t>Gropparello</t>
  </si>
  <si>
    <t>Lugagnano Val d'Arda</t>
  </si>
  <si>
    <t>Monticelli d'Ongina</t>
  </si>
  <si>
    <t>Morfasso</t>
  </si>
  <si>
    <t>Ottone</t>
  </si>
  <si>
    <t>Piacenza</t>
  </si>
  <si>
    <t>Pianello Val Tidone</t>
  </si>
  <si>
    <t>Piozzano</t>
  </si>
  <si>
    <t>Podenzano</t>
  </si>
  <si>
    <t>Ponte dell'Olio</t>
  </si>
  <si>
    <t>Pontenure</t>
  </si>
  <si>
    <t>Rivergaro</t>
  </si>
  <si>
    <t>Rottofreno</t>
  </si>
  <si>
    <t>San Giorgio Piacentino</t>
  </si>
  <si>
    <t>San Pietro in Cerro</t>
  </si>
  <si>
    <t>Sarmato</t>
  </si>
  <si>
    <t>Travo</t>
  </si>
  <si>
    <t>Vernasca</t>
  </si>
  <si>
    <t>Vigolzone</t>
  </si>
  <si>
    <t>Villanova sull'Arda</t>
  </si>
  <si>
    <t>Zerba</t>
  </si>
  <si>
    <t>Ziano Piacentino</t>
  </si>
  <si>
    <t>Albareto</t>
  </si>
  <si>
    <t>Bardi</t>
  </si>
  <si>
    <t>Bedonia</t>
  </si>
  <si>
    <t>Berceto</t>
  </si>
  <si>
    <t>Bore</t>
  </si>
  <si>
    <t>Borgo Val di Taro</t>
  </si>
  <si>
    <t>Busseto</t>
  </si>
  <si>
    <t>Calestano</t>
  </si>
  <si>
    <t>Collecchio</t>
  </si>
  <si>
    <t>Colorno</t>
  </si>
  <si>
    <t>Compiano</t>
  </si>
  <si>
    <t>Corniglio</t>
  </si>
  <si>
    <t>Felino</t>
  </si>
  <si>
    <t>Fidenza</t>
  </si>
  <si>
    <t>Fontanellato</t>
  </si>
  <si>
    <t>Fontevivo</t>
  </si>
  <si>
    <t>Fornovo di Taro</t>
  </si>
  <si>
    <t>Langhirano</t>
  </si>
  <si>
    <t>Lesignano de' Bagni</t>
  </si>
  <si>
    <t>Medesano</t>
  </si>
  <si>
    <t>Monchio delle Corti</t>
  </si>
  <si>
    <t>Montechiarugolo</t>
  </si>
  <si>
    <t>Neviano degli Arduini</t>
  </si>
  <si>
    <t>Noceto</t>
  </si>
  <si>
    <t>Palanzano</t>
  </si>
  <si>
    <t>Parma</t>
  </si>
  <si>
    <t>Pellegrino Parmense</t>
  </si>
  <si>
    <t>Polesine Zibello</t>
  </si>
  <si>
    <t>Roccabianca</t>
  </si>
  <si>
    <t>Sala Baganza</t>
  </si>
  <si>
    <t>Salsomaggiore Terme</t>
  </si>
  <si>
    <t>San Secondo Parmense</t>
  </si>
  <si>
    <t>Sissa Trecasali</t>
  </si>
  <si>
    <t>Solignano</t>
  </si>
  <si>
    <t>Soragna</t>
  </si>
  <si>
    <t>Sorbolo Mezzani</t>
  </si>
  <si>
    <t>Terenzo</t>
  </si>
  <si>
    <t>Tizzano Val Parma</t>
  </si>
  <si>
    <t>Tornolo</t>
  </si>
  <si>
    <t>Torrile</t>
  </si>
  <si>
    <t>Traversetolo</t>
  </si>
  <si>
    <t>Valmozzola</t>
  </si>
  <si>
    <t>Varano de' Melegari</t>
  </si>
  <si>
    <t>Varsi</t>
  </si>
  <si>
    <t>Alfonsine</t>
  </si>
  <si>
    <t>Bagnacavallo</t>
  </si>
  <si>
    <t>Bagnara di Romagna</t>
  </si>
  <si>
    <t>Brisighella</t>
  </si>
  <si>
    <t>Casola Valsenio</t>
  </si>
  <si>
    <t>Castel Bolognese</t>
  </si>
  <si>
    <t>Cervia</t>
  </si>
  <si>
    <t>Conselice</t>
  </si>
  <si>
    <t>Cotignola</t>
  </si>
  <si>
    <t>Faenza</t>
  </si>
  <si>
    <t>Fusignano</t>
  </si>
  <si>
    <t>Lugo</t>
  </si>
  <si>
    <t>Massa Lombarda</t>
  </si>
  <si>
    <t>Ravenna</t>
  </si>
  <si>
    <t>Riolo Terme</t>
  </si>
  <si>
    <t>Russi</t>
  </si>
  <si>
    <t>Sant'Agata sul Santerno</t>
  </si>
  <si>
    <t>Solarolo</t>
  </si>
  <si>
    <t>Albinea</t>
  </si>
  <si>
    <t>Bagnolo in Piano</t>
  </si>
  <si>
    <t>Baiso</t>
  </si>
  <si>
    <t>Bibbiano</t>
  </si>
  <si>
    <t>Boretto</t>
  </si>
  <si>
    <t>Brescello</t>
  </si>
  <si>
    <t>Cadelbosco di Sopra</t>
  </si>
  <si>
    <t>Campagnola Emilia</t>
  </si>
  <si>
    <t>Campegine</t>
  </si>
  <si>
    <t>Canossa</t>
  </si>
  <si>
    <t>Carpineti</t>
  </si>
  <si>
    <t>Casalgrande</t>
  </si>
  <si>
    <t>Casina</t>
  </si>
  <si>
    <t>Castellarano</t>
  </si>
  <si>
    <t>Castelnovo di Sotto</t>
  </si>
  <si>
    <t>Castelnovo ne' Monti</t>
  </si>
  <si>
    <t>Cavriago</t>
  </si>
  <si>
    <t>Correggio</t>
  </si>
  <si>
    <t>Fabbrico</t>
  </si>
  <si>
    <t>Gattatico</t>
  </si>
  <si>
    <t>Gualtieri</t>
  </si>
  <si>
    <t>Guastalla</t>
  </si>
  <si>
    <t>Luzzara</t>
  </si>
  <si>
    <t>Montecchio Emilia</t>
  </si>
  <si>
    <t>Novellara</t>
  </si>
  <si>
    <t>Poviglio</t>
  </si>
  <si>
    <t>Quattro Castella</t>
  </si>
  <si>
    <t>Reggio nell'Emilia</t>
  </si>
  <si>
    <t>Reggiolo</t>
  </si>
  <si>
    <t>Rio Saliceto</t>
  </si>
  <si>
    <t>Rolo</t>
  </si>
  <si>
    <t>Rubiera</t>
  </si>
  <si>
    <t>San Martino in Rio</t>
  </si>
  <si>
    <t>San Polo d'Enza</t>
  </si>
  <si>
    <t>Sant'Ilario d'Enza</t>
  </si>
  <si>
    <t>Scandiano</t>
  </si>
  <si>
    <t>Toano</t>
  </si>
  <si>
    <t>Ventasso</t>
  </si>
  <si>
    <t>Vetto</t>
  </si>
  <si>
    <t>Vezzano sul Crostolo</t>
  </si>
  <si>
    <t>Viano</t>
  </si>
  <si>
    <t>Villa Minozzo</t>
  </si>
  <si>
    <t>099</t>
  </si>
  <si>
    <t>Bellaria-Igea Marina</t>
  </si>
  <si>
    <t>Casteldelci</t>
  </si>
  <si>
    <t>Cattolica</t>
  </si>
  <si>
    <t>Coriano</t>
  </si>
  <si>
    <t>Gemmano</t>
  </si>
  <si>
    <t>Maiolo</t>
  </si>
  <si>
    <t>Misano Adriatico</t>
  </si>
  <si>
    <t>Mondaino</t>
  </si>
  <si>
    <t>Montecopiolo</t>
  </si>
  <si>
    <t>Montefiore Conca</t>
  </si>
  <si>
    <t>Montegridolfo</t>
  </si>
  <si>
    <t>Montescudo-Monte Colombo</t>
  </si>
  <si>
    <t>Morciano di Romagna</t>
  </si>
  <si>
    <t>Novafeltria</t>
  </si>
  <si>
    <t>Pennabilli</t>
  </si>
  <si>
    <t>Poggio Torriana</t>
  </si>
  <si>
    <t>Riccione</t>
  </si>
  <si>
    <t>Rimini</t>
  </si>
  <si>
    <t>Saludecio</t>
  </si>
  <si>
    <t>San Clemente</t>
  </si>
  <si>
    <t>San Giovanni in Marignano</t>
  </si>
  <si>
    <t>San Leo</t>
  </si>
  <si>
    <t>Sant'Agata Feltria</t>
  </si>
  <si>
    <t>Santarcangelo di Romagna</t>
  </si>
  <si>
    <t>Sassofeltrio</t>
  </si>
  <si>
    <t>Talamello</t>
  </si>
  <si>
    <t>Verucchio</t>
  </si>
  <si>
    <t>TOTALE REGIONE EMILIA-ROMAGNA</t>
  </si>
  <si>
    <t>Regione</t>
  </si>
  <si>
    <t>Unione</t>
  </si>
  <si>
    <t>Data costituzione unione</t>
  </si>
  <si>
    <t>abitanti al 31/12/24</t>
  </si>
  <si>
    <t>abitanti Unione</t>
  </si>
  <si>
    <t>EMILIA-ROMAGNA</t>
  </si>
  <si>
    <t>APPENNINO BOLOGNESE</t>
  </si>
  <si>
    <t>BASSA EST PARMENSE</t>
  </si>
  <si>
    <t>BASSA OVEST PARMENSE</t>
  </si>
  <si>
    <t>BASSA VAL D'ARDA FIUME PO'</t>
  </si>
  <si>
    <t>COLLINE MATILDICHE</t>
  </si>
  <si>
    <t>COMUNI BASSA REGGIANA</t>
  </si>
  <si>
    <t>COMUNI BASSA VAL TREBBIA E VAL LURETTA</t>
  </si>
  <si>
    <t>COMUNI DEL FRIGNANO</t>
  </si>
  <si>
    <t>COMUNI DELLA BASSA ROMAGNA</t>
  </si>
  <si>
    <t>COMUNI DELLA VALCONCA</t>
  </si>
  <si>
    <t>COMUNI MODENESI AREA NORD</t>
  </si>
  <si>
    <t>COMUNI MONTANI ALTA VAL D'ARDA</t>
  </si>
  <si>
    <t>COMUNI SAVENA-IDICE</t>
  </si>
  <si>
    <t>COMUNI TERRE DEL DELTA</t>
  </si>
  <si>
    <t>COMUNI TRESINARO SECCHIA</t>
  </si>
  <si>
    <t>COMUNI VALLI DEL RENO, LAVINO E SAMOGGIA</t>
  </si>
  <si>
    <t>COMUNI VALLI E DELIZIE</t>
  </si>
  <si>
    <t>COMUNI VALMARECCHIA</t>
  </si>
  <si>
    <t>DEL DISTRETTO CERAMICO</t>
  </si>
  <si>
    <t>DEL SORBARA</t>
  </si>
  <si>
    <t>DELLE TERRE D'ARGINE</t>
  </si>
  <si>
    <t>MONTANA ALTA VAL NURE</t>
  </si>
  <si>
    <t>MONTANA APPENNINI PARMA EST</t>
  </si>
  <si>
    <t>MONTANA DEI COMUNI DELL'APPENNINO REGGIANO</t>
  </si>
  <si>
    <t>MONTANA VALLI TREBBIA E LURETTA</t>
  </si>
  <si>
    <t>NUOVO CIRCONDARIO IMOLESE</t>
  </si>
  <si>
    <t>PEDEMONTANA PARMENSE</t>
  </si>
  <si>
    <t>PIANURA REGGIANA</t>
  </si>
  <si>
    <t>RENO GALLIERA</t>
  </si>
  <si>
    <t>ROMAGNA FAENTINA</t>
  </si>
  <si>
    <t>ROMAGNA FORLIVESE</t>
  </si>
  <si>
    <t>RUBICONE E MARE</t>
  </si>
  <si>
    <t>TERRA DI MEZZO</t>
  </si>
  <si>
    <t>Castelnovo di sotto</t>
  </si>
  <si>
    <t>TERRE D'ACQUA</t>
  </si>
  <si>
    <t>TERRE DI CASTELLI</t>
  </si>
  <si>
    <t>TERRE DI PIANURA</t>
  </si>
  <si>
    <t>TERRE E FIUMI</t>
  </si>
  <si>
    <t>VAL D'ENZA</t>
  </si>
  <si>
    <t>VALLE DEL SAVIO</t>
  </si>
  <si>
    <t>VALLI DEL TARO E CENO</t>
  </si>
  <si>
    <t>VALNURE E VALCHERO</t>
  </si>
  <si>
    <t>ATTIVITA' PREVISTE                                                      (descrizione in dettaglio obbligatoria)</t>
  </si>
  <si>
    <t>Colonna1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</si>
</sst>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€ &quot;#,##0.00"/>
    <numFmt numFmtId="165" formatCode="#,##0.00&quot; €&quot;"/>
    <numFmt numFmtId="166" formatCode="m/d/yyyy"/>
    <numFmt numFmtId="167" formatCode="[$-F800]dddd&quot;, &quot;mmmm\ dd&quot;, &quot;yyyy"/>
    <numFmt numFmtId="168" formatCode="_-* #,##0.00&quot; €&quot;_-;\-* #,##0.00&quot; €&quot;_-;_-* \-??&quot; €&quot;_-;_-@_-"/>
    <numFmt numFmtId="169" formatCode="#,##0&quot; €&quot;"/>
  </numFmts>
  <fonts count="35" x14ac:knownFonts="1">
    <font>
      <sz val="11"/>
      <color theme="1"/>
      <name val="Calibri"/>
      <family val="2"/>
      <charset val="1"/>
    </font>
    <font>
      <b/>
      <sz val="16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4"/>
      <color theme="1"/>
      <name val="Calibri"/>
      <family val="2"/>
      <charset val="1"/>
    </font>
    <font>
      <b/>
      <sz val="14"/>
      <color rgb="FF000000"/>
      <name val="Calibri"/>
      <family val="2"/>
      <charset val="1"/>
    </font>
    <font>
      <sz val="12"/>
      <color theme="1"/>
      <name val="Calibri"/>
      <family val="2"/>
      <charset val="1"/>
    </font>
    <font>
      <b/>
      <sz val="12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9"/>
      <color theme="1"/>
      <name val="Calibri"/>
      <family val="2"/>
      <charset val="1"/>
    </font>
    <font>
      <b/>
      <sz val="12"/>
      <color rgb="FFFF0000"/>
      <name val="Calibri"/>
      <family val="2"/>
      <charset val="1"/>
    </font>
    <font>
      <u/>
      <sz val="12"/>
      <color theme="10"/>
      <name val="Calibri"/>
      <family val="2"/>
      <charset val="1"/>
    </font>
    <font>
      <b/>
      <sz val="12"/>
      <color theme="1"/>
      <name val="Calibri"/>
      <family val="2"/>
      <charset val="1"/>
    </font>
    <font>
      <b/>
      <sz val="12"/>
      <color theme="0"/>
      <name val="Calibri"/>
      <family val="2"/>
      <charset val="1"/>
    </font>
    <font>
      <b/>
      <i/>
      <sz val="12"/>
      <color rgb="FF000000"/>
      <name val="Calibri"/>
      <family val="2"/>
      <charset val="1"/>
    </font>
    <font>
      <b/>
      <u/>
      <sz val="12"/>
      <color theme="1"/>
      <name val="Calibri"/>
      <family val="2"/>
      <charset val="1"/>
    </font>
    <font>
      <sz val="8"/>
      <color theme="1"/>
      <name val="Calibri"/>
      <family val="2"/>
      <charset val="1"/>
    </font>
    <font>
      <b/>
      <sz val="8"/>
      <color rgb="FF000000"/>
      <name val="Calibri"/>
      <family val="2"/>
      <charset val="1"/>
    </font>
    <font>
      <b/>
      <sz val="8"/>
      <color theme="1"/>
      <name val="Calibri"/>
      <family val="2"/>
      <charset val="1"/>
    </font>
    <font>
      <b/>
      <sz val="14"/>
      <color theme="0"/>
      <name val="Calibri"/>
      <family val="2"/>
      <charset val="1"/>
    </font>
    <font>
      <b/>
      <sz val="8"/>
      <color theme="0"/>
      <name val="Calibri"/>
      <family val="2"/>
      <charset val="1"/>
    </font>
    <font>
      <sz val="8"/>
      <color rgb="FF000000"/>
      <name val="Calibri"/>
      <family val="2"/>
      <charset val="1"/>
    </font>
    <font>
      <b/>
      <sz val="8"/>
      <name val="Calibri"/>
      <family val="2"/>
      <charset val="1"/>
    </font>
    <font>
      <b/>
      <i/>
      <sz val="8"/>
      <color rgb="FF000000"/>
      <name val="Calibri"/>
      <family val="2"/>
      <charset val="1"/>
    </font>
    <font>
      <b/>
      <sz val="11"/>
      <color theme="0"/>
      <name val="Calibri"/>
      <family val="2"/>
      <charset val="1"/>
    </font>
    <font>
      <b/>
      <sz val="12"/>
      <name val="Calibri"/>
      <family val="2"/>
      <charset val="1"/>
    </font>
    <font>
      <sz val="12"/>
      <name val="Calibri"/>
      <family val="2"/>
      <charset val="1"/>
    </font>
    <font>
      <sz val="11"/>
      <name val="Calibri"/>
      <family val="2"/>
      <charset val="1"/>
    </font>
    <font>
      <b/>
      <sz val="11"/>
      <color theme="1"/>
      <name val="Calibri"/>
      <family val="2"/>
      <charset val="1"/>
    </font>
    <font>
      <sz val="11"/>
      <color rgb="FFFF0000"/>
      <name val="Calibri"/>
      <family val="2"/>
      <charset val="1"/>
    </font>
    <font>
      <sz val="8"/>
      <color rgb="FFFF0000"/>
      <name val="Calibri"/>
      <family val="2"/>
      <charset val="1"/>
    </font>
    <font>
      <b/>
      <sz val="8"/>
      <color rgb="FFFF0000"/>
      <name val="Calibri"/>
      <family val="2"/>
      <charset val="1"/>
    </font>
    <font>
      <sz val="8"/>
      <color theme="0"/>
      <name val="Calibri"/>
      <family val="2"/>
      <charset val="1"/>
    </font>
    <font>
      <b/>
      <sz val="11"/>
      <color theme="1"/>
      <name val="Calibri"/>
      <family val="2"/>
    </font>
    <font>
      <b/>
      <sz val="11"/>
      <name val="Calibri"/>
      <family val="2"/>
    </font>
    <font>
      <b/>
      <sz val="11"/>
      <color theme="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89013336588644"/>
        <bgColor rgb="FFCCFFFF"/>
      </patternFill>
    </fill>
    <fill>
      <patternFill patternType="solid">
        <fgColor theme="7" tint="0.79989013336588644"/>
        <bgColor rgb="FFFFFFFF"/>
      </patternFill>
    </fill>
    <fill>
      <patternFill patternType="solid">
        <fgColor theme="0"/>
        <bgColor rgb="FFFFF2CC"/>
      </patternFill>
    </fill>
    <fill>
      <patternFill patternType="solid">
        <fgColor theme="9"/>
        <bgColor rgb="FF339966"/>
      </patternFill>
    </fill>
    <fill>
      <patternFill patternType="solid">
        <fgColor theme="4"/>
        <bgColor rgb="FF808080"/>
      </patternFill>
    </fill>
    <fill>
      <patternFill patternType="solid">
        <fgColor rgb="FFFFFF00"/>
        <bgColor rgb="FFFFFF00"/>
      </patternFill>
    </fill>
  </fills>
  <borders count="2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theme="4" tint="0.39988402966399123"/>
      </bottom>
      <diagonal/>
    </border>
    <border>
      <left/>
      <right/>
      <top style="thin">
        <color theme="4" tint="0.39988402966399123"/>
      </top>
      <bottom style="thin">
        <color theme="4" tint="0.39988402966399123"/>
      </bottom>
      <diagonal/>
    </border>
    <border>
      <left/>
      <right/>
      <top style="thin">
        <color theme="4" tint="0.39988402966399123"/>
      </top>
      <bottom/>
      <diagonal/>
    </border>
    <border>
      <left style="thin">
        <color theme="4" tint="0.39988402966399123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208">
    <xf numFmtId="0" fontId="0" fillId="0" borderId="0" xfId="0"/>
    <xf numFmtId="49" fontId="7" fillId="3" borderId="6" xfId="0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Alignment="1">
      <alignment wrapText="1"/>
    </xf>
    <xf numFmtId="0" fontId="2" fillId="0" borderId="0" xfId="0" applyFont="1" applyAlignment="1">
      <alignment vertical="center"/>
    </xf>
    <xf numFmtId="49" fontId="7" fillId="3" borderId="8" xfId="0" applyNumberFormat="1" applyFont="1" applyFill="1" applyBorder="1" applyAlignment="1" applyProtection="1">
      <alignment horizontal="left" vertical="center" wrapText="1"/>
      <protection locked="0"/>
    </xf>
    <xf numFmtId="49" fontId="7" fillId="3" borderId="9" xfId="0" applyNumberFormat="1" applyFont="1" applyFill="1" applyBorder="1" applyAlignment="1" applyProtection="1">
      <alignment vertical="center" wrapText="1"/>
      <protection locked="0"/>
    </xf>
    <xf numFmtId="49" fontId="7" fillId="3" borderId="6" xfId="0" applyNumberFormat="1" applyFont="1" applyFill="1" applyBorder="1" applyAlignment="1" applyProtection="1">
      <alignment vertical="center" wrapText="1"/>
      <protection locked="0"/>
    </xf>
    <xf numFmtId="49" fontId="7" fillId="3" borderId="4" xfId="0" applyNumberFormat="1" applyFont="1" applyFill="1" applyBorder="1" applyAlignment="1" applyProtection="1">
      <alignment vertical="center" wrapText="1"/>
      <protection locked="0"/>
    </xf>
    <xf numFmtId="49" fontId="7" fillId="3" borderId="11" xfId="0" applyNumberFormat="1" applyFont="1" applyFill="1" applyBorder="1" applyAlignment="1" applyProtection="1">
      <alignment vertical="center" wrapText="1"/>
      <protection locked="0"/>
    </xf>
    <xf numFmtId="49" fontId="10" fillId="3" borderId="6" xfId="0" applyNumberFormat="1" applyFont="1" applyFill="1" applyBorder="1" applyAlignment="1" applyProtection="1">
      <alignment vertical="center" wrapText="1"/>
      <protection locked="0"/>
    </xf>
    <xf numFmtId="166" fontId="7" fillId="3" borderId="6" xfId="0" applyNumberFormat="1" applyFont="1" applyFill="1" applyBorder="1" applyAlignment="1" applyProtection="1">
      <alignment horizontal="left" vertical="center" wrapText="1"/>
      <protection locked="0"/>
    </xf>
    <xf numFmtId="49" fontId="20" fillId="3" borderId="4" xfId="0" applyNumberFormat="1" applyFont="1" applyFill="1" applyBorder="1" applyAlignment="1" applyProtection="1">
      <alignment horizontal="left" vertical="center" wrapText="1"/>
      <protection locked="0"/>
    </xf>
    <xf numFmtId="49" fontId="20" fillId="3" borderId="3" xfId="0" applyNumberFormat="1" applyFont="1" applyFill="1" applyBorder="1" applyAlignment="1" applyProtection="1">
      <alignment horizontal="left" vertical="center" wrapText="1"/>
      <protection locked="0"/>
    </xf>
    <xf numFmtId="0" fontId="23" fillId="6" borderId="23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right" wrapText="1"/>
    </xf>
    <xf numFmtId="165" fontId="25" fillId="0" borderId="0" xfId="0" applyNumberFormat="1" applyFont="1" applyAlignment="1">
      <alignment vertical="center" wrapText="1"/>
    </xf>
    <xf numFmtId="0" fontId="26" fillId="0" borderId="24" xfId="0" applyFont="1" applyBorder="1" applyAlignment="1">
      <alignment vertical="center" wrapText="1"/>
    </xf>
    <xf numFmtId="0" fontId="26" fillId="0" borderId="25" xfId="0" applyFont="1" applyBorder="1" applyAlignment="1">
      <alignment vertical="center" wrapText="1"/>
    </xf>
    <xf numFmtId="0" fontId="0" fillId="0" borderId="5" xfId="0" applyBorder="1"/>
    <xf numFmtId="0" fontId="23" fillId="6" borderId="0" xfId="0" applyFont="1" applyFill="1" applyAlignment="1">
      <alignment horizontal="center" vertical="center" wrapText="1"/>
    </xf>
    <xf numFmtId="0" fontId="23" fillId="6" borderId="26" xfId="0" applyFont="1" applyFill="1" applyBorder="1" applyAlignment="1">
      <alignment horizontal="center" vertical="center" wrapText="1"/>
    </xf>
    <xf numFmtId="0" fontId="26" fillId="7" borderId="11" xfId="0" applyFont="1" applyFill="1" applyBorder="1" applyAlignment="1">
      <alignment vertical="center" wrapText="1"/>
    </xf>
    <xf numFmtId="0" fontId="0" fillId="2" borderId="27" xfId="0" applyFill="1" applyBorder="1" applyAlignment="1">
      <alignment horizontal="right" vertical="center" wrapText="1"/>
    </xf>
    <xf numFmtId="3" fontId="0" fillId="2" borderId="6" xfId="0" applyNumberFormat="1" applyFill="1" applyBorder="1" applyAlignment="1">
      <alignment horizontal="right" vertical="center" wrapText="1"/>
    </xf>
    <xf numFmtId="3" fontId="0" fillId="2" borderId="6" xfId="0" applyNumberFormat="1" applyFill="1" applyBorder="1" applyAlignment="1">
      <alignment horizontal="center" vertical="center" wrapText="1"/>
    </xf>
    <xf numFmtId="3" fontId="27" fillId="2" borderId="28" xfId="0" applyNumberFormat="1" applyFont="1" applyFill="1" applyBorder="1" applyAlignment="1">
      <alignment horizontal="center" vertical="center" wrapText="1"/>
    </xf>
    <xf numFmtId="3" fontId="27" fillId="2" borderId="28" xfId="0" applyNumberFormat="1" applyFont="1" applyFill="1" applyBorder="1" applyAlignment="1">
      <alignment horizontal="right" vertical="center" wrapText="1"/>
    </xf>
    <xf numFmtId="0" fontId="0" fillId="0" borderId="20" xfId="0" applyBorder="1"/>
    <xf numFmtId="0" fontId="0" fillId="0" borderId="22" xfId="0" applyBorder="1"/>
    <xf numFmtId="0" fontId="0" fillId="0" borderId="27" xfId="0" applyBorder="1"/>
    <xf numFmtId="0" fontId="0" fillId="0" borderId="6" xfId="0" applyBorder="1"/>
    <xf numFmtId="0" fontId="0" fillId="0" borderId="0" xfId="0" applyAlignment="1">
      <alignment vertical="center" wrapText="1"/>
    </xf>
    <xf numFmtId="0" fontId="26" fillId="0" borderId="0" xfId="0" applyFont="1" applyAlignment="1">
      <alignment vertical="center" wrapText="1"/>
    </xf>
    <xf numFmtId="0" fontId="0" fillId="0" borderId="4" xfId="0" applyBorder="1" applyAlignment="1">
      <alignment wrapText="1"/>
    </xf>
    <xf numFmtId="0" fontId="0" fillId="0" borderId="3" xfId="0" applyBorder="1" applyAlignment="1">
      <alignment horizontal="right" vertical="center" wrapText="1"/>
    </xf>
    <xf numFmtId="165" fontId="0" fillId="0" borderId="3" xfId="0" applyNumberFormat="1" applyBorder="1" applyAlignment="1">
      <alignment vertical="center"/>
    </xf>
    <xf numFmtId="3" fontId="0" fillId="0" borderId="3" xfId="0" applyNumberFormat="1" applyBorder="1" applyAlignment="1">
      <alignment vertical="center"/>
    </xf>
    <xf numFmtId="0" fontId="0" fillId="0" borderId="10" xfId="0" applyBorder="1" applyAlignment="1">
      <alignment wrapText="1"/>
    </xf>
    <xf numFmtId="165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right" wrapText="1"/>
    </xf>
    <xf numFmtId="0" fontId="23" fillId="5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right" vertical="center" wrapText="1"/>
    </xf>
    <xf numFmtId="3" fontId="0" fillId="0" borderId="0" xfId="0" applyNumberFormat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166" fontId="0" fillId="0" borderId="0" xfId="0" applyNumberFormat="1" applyAlignment="1">
      <alignment vertical="center" wrapText="1"/>
    </xf>
    <xf numFmtId="3" fontId="0" fillId="0" borderId="0" xfId="0" applyNumberFormat="1" applyAlignment="1">
      <alignment horizontal="right"/>
    </xf>
    <xf numFmtId="166" fontId="0" fillId="0" borderId="0" xfId="0" applyNumberFormat="1" applyAlignment="1">
      <alignment horizontal="center" vertical="center" wrapText="1"/>
    </xf>
    <xf numFmtId="3" fontId="0" fillId="0" borderId="0" xfId="0" applyNumberFormat="1" applyAlignment="1">
      <alignment horizontal="center" vertical="center" wrapText="1"/>
    </xf>
    <xf numFmtId="165" fontId="0" fillId="0" borderId="28" xfId="0" applyNumberFormat="1" applyBorder="1" applyAlignment="1">
      <alignment vertical="center"/>
    </xf>
    <xf numFmtId="0" fontId="32" fillId="0" borderId="21" xfId="0" applyFont="1" applyBorder="1" applyAlignment="1">
      <alignment vertical="center" wrapText="1"/>
    </xf>
    <xf numFmtId="0" fontId="32" fillId="0" borderId="19" xfId="0" applyFont="1" applyBorder="1" applyAlignment="1">
      <alignment horizontal="center" vertical="center"/>
    </xf>
    <xf numFmtId="0" fontId="26" fillId="0" borderId="4" xfId="0" applyFont="1" applyBorder="1" applyAlignment="1">
      <alignment vertical="center" wrapText="1"/>
    </xf>
    <xf numFmtId="169" fontId="25" fillId="0" borderId="6" xfId="0" applyNumberFormat="1" applyFont="1" applyBorder="1" applyAlignment="1">
      <alignment vertical="center" wrapText="1"/>
    </xf>
    <xf numFmtId="169" fontId="25" fillId="0" borderId="3" xfId="0" applyNumberFormat="1" applyFont="1" applyBorder="1" applyAlignment="1">
      <alignment vertical="center" wrapText="1"/>
    </xf>
    <xf numFmtId="0" fontId="26" fillId="0" borderId="10" xfId="0" applyFont="1" applyBorder="1" applyAlignment="1">
      <alignment vertical="center" wrapText="1"/>
    </xf>
    <xf numFmtId="169" fontId="25" fillId="0" borderId="5" xfId="0" applyNumberFormat="1" applyFont="1" applyBorder="1" applyAlignment="1">
      <alignment vertical="center" wrapText="1"/>
    </xf>
    <xf numFmtId="169" fontId="25" fillId="0" borderId="28" xfId="0" applyNumberFormat="1" applyFont="1" applyBorder="1" applyAlignment="1">
      <alignment vertical="center" wrapText="1"/>
    </xf>
    <xf numFmtId="0" fontId="33" fillId="0" borderId="21" xfId="0" applyFont="1" applyBorder="1" applyAlignment="1">
      <alignment horizontal="center" vertical="center" wrapText="1"/>
    </xf>
    <xf numFmtId="165" fontId="33" fillId="0" borderId="11" xfId="0" applyNumberFormat="1" applyFont="1" applyBorder="1" applyAlignment="1">
      <alignment horizontal="center" vertical="center" wrapText="1"/>
    </xf>
    <xf numFmtId="165" fontId="33" fillId="0" borderId="19" xfId="0" applyNumberFormat="1" applyFont="1" applyBorder="1" applyAlignment="1">
      <alignment horizontal="center" vertical="center" wrapText="1"/>
    </xf>
    <xf numFmtId="0" fontId="23" fillId="6" borderId="21" xfId="0" applyFont="1" applyFill="1" applyBorder="1" applyAlignment="1">
      <alignment horizontal="center" vertical="center" wrapText="1"/>
    </xf>
    <xf numFmtId="0" fontId="23" fillId="6" borderId="19" xfId="0" applyFont="1" applyFill="1" applyBorder="1" applyAlignment="1">
      <alignment horizontal="center" vertical="center" wrapText="1"/>
    </xf>
    <xf numFmtId="165" fontId="25" fillId="0" borderId="4" xfId="0" applyNumberFormat="1" applyFont="1" applyBorder="1" applyAlignment="1">
      <alignment vertical="center" wrapText="1"/>
    </xf>
    <xf numFmtId="0" fontId="26" fillId="0" borderId="3" xfId="0" applyFont="1" applyBorder="1" applyAlignment="1">
      <alignment vertical="center" wrapText="1"/>
    </xf>
    <xf numFmtId="165" fontId="25" fillId="0" borderId="10" xfId="0" applyNumberFormat="1" applyFont="1" applyBorder="1" applyAlignment="1">
      <alignment vertical="center" wrapText="1"/>
    </xf>
    <xf numFmtId="0" fontId="26" fillId="0" borderId="28" xfId="0" applyFont="1" applyBorder="1" applyAlignment="1">
      <alignment vertical="center" wrapText="1"/>
    </xf>
    <xf numFmtId="0" fontId="34" fillId="6" borderId="21" xfId="0" applyFont="1" applyFill="1" applyBorder="1" applyAlignment="1">
      <alignment horizontal="center" vertical="center" wrapText="1"/>
    </xf>
    <xf numFmtId="0" fontId="34" fillId="6" borderId="19" xfId="0" applyFont="1" applyFill="1" applyBorder="1" applyAlignment="1">
      <alignment horizontal="center" vertical="center" wrapText="1"/>
    </xf>
    <xf numFmtId="0" fontId="23" fillId="6" borderId="11" xfId="0" applyFont="1" applyFill="1" applyBorder="1" applyAlignment="1">
      <alignment horizontal="center" vertical="center" wrapText="1"/>
    </xf>
    <xf numFmtId="165" fontId="5" fillId="0" borderId="4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9" fontId="0" fillId="0" borderId="6" xfId="0" applyNumberFormat="1" applyBorder="1" applyAlignment="1">
      <alignment horizontal="center" vertical="center"/>
    </xf>
    <xf numFmtId="165" fontId="5" fillId="0" borderId="3" xfId="0" applyNumberFormat="1" applyFont="1" applyBorder="1" applyAlignment="1">
      <alignment horizontal="right" vertical="center" wrapText="1"/>
    </xf>
    <xf numFmtId="165" fontId="5" fillId="0" borderId="10" xfId="0" applyNumberFormat="1" applyFont="1" applyBorder="1" applyAlignment="1">
      <alignment horizontal="right" vertical="center" wrapText="1"/>
    </xf>
    <xf numFmtId="0" fontId="0" fillId="0" borderId="5" xfId="0" applyBorder="1" applyAlignment="1">
      <alignment vertical="center" wrapText="1"/>
    </xf>
    <xf numFmtId="9" fontId="0" fillId="0" borderId="5" xfId="0" applyNumberFormat="1" applyBorder="1" applyAlignment="1">
      <alignment horizontal="center" vertical="center"/>
    </xf>
    <xf numFmtId="165" fontId="5" fillId="0" borderId="28" xfId="0" applyNumberFormat="1" applyFont="1" applyBorder="1" applyAlignment="1">
      <alignment horizontal="right" vertical="center" wrapText="1"/>
    </xf>
    <xf numFmtId="0" fontId="0" fillId="2" borderId="1" xfId="0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4" fillId="3" borderId="4" xfId="0" applyFont="1" applyFill="1" applyBorder="1" applyAlignment="1">
      <alignment horizontal="center" vertical="center"/>
    </xf>
    <xf numFmtId="0" fontId="5" fillId="0" borderId="0" xfId="0" applyFont="1"/>
    <xf numFmtId="0" fontId="7" fillId="0" borderId="7" xfId="0" applyFont="1" applyBorder="1" applyAlignment="1">
      <alignment vertical="center" wrapText="1"/>
    </xf>
    <xf numFmtId="0" fontId="7" fillId="0" borderId="8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9" fillId="0" borderId="5" xfId="0" applyFont="1" applyBorder="1" applyAlignment="1">
      <alignment vertical="center" wrapText="1"/>
    </xf>
    <xf numFmtId="0" fontId="7" fillId="0" borderId="11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12" xfId="0" applyFont="1" applyBorder="1"/>
    <xf numFmtId="0" fontId="7" fillId="0" borderId="6" xfId="0" applyFont="1" applyBorder="1" applyAlignment="1">
      <alignment vertical="center" wrapText="1"/>
    </xf>
    <xf numFmtId="0" fontId="5" fillId="0" borderId="12" xfId="0" applyFont="1" applyBorder="1" applyAlignment="1">
      <alignment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9" fillId="0" borderId="13" xfId="0" applyFont="1" applyBorder="1" applyAlignment="1">
      <alignment vertical="center" wrapText="1"/>
    </xf>
    <xf numFmtId="0" fontId="5" fillId="0" borderId="11" xfId="0" applyFont="1" applyBorder="1"/>
    <xf numFmtId="0" fontId="5" fillId="0" borderId="11" xfId="0" applyFont="1" applyBorder="1" applyAlignment="1">
      <alignment wrapText="1"/>
    </xf>
    <xf numFmtId="164" fontId="7" fillId="0" borderId="0" xfId="0" applyNumberFormat="1" applyFont="1" applyAlignment="1">
      <alignment horizontal="right" vertical="center"/>
    </xf>
    <xf numFmtId="9" fontId="7" fillId="0" borderId="0" xfId="0" applyNumberFormat="1" applyFont="1" applyAlignment="1">
      <alignment vertical="center" wrapText="1"/>
    </xf>
    <xf numFmtId="0" fontId="5" fillId="0" borderId="0" xfId="0" applyFont="1" applyAlignment="1">
      <alignment wrapText="1"/>
    </xf>
    <xf numFmtId="0" fontId="7" fillId="4" borderId="6" xfId="0" applyFont="1" applyFill="1" applyBorder="1" applyAlignment="1">
      <alignment horizontal="left" vertical="center" wrapText="1"/>
    </xf>
    <xf numFmtId="0" fontId="5" fillId="4" borderId="0" xfId="0" applyFont="1" applyFill="1"/>
    <xf numFmtId="0" fontId="5" fillId="0" borderId="13" xfId="0" applyFont="1" applyBorder="1"/>
    <xf numFmtId="0" fontId="5" fillId="0" borderId="18" xfId="0" applyFont="1" applyBorder="1" applyAlignment="1">
      <alignment wrapText="1"/>
    </xf>
    <xf numFmtId="0" fontId="7" fillId="0" borderId="6" xfId="0" applyFont="1" applyBorder="1" applyAlignment="1">
      <alignment horizontal="center" vertical="center" wrapText="1"/>
    </xf>
    <xf numFmtId="165" fontId="7" fillId="0" borderId="6" xfId="0" applyNumberFormat="1" applyFont="1" applyBorder="1" applyAlignment="1">
      <alignment horizontal="right" vertical="center"/>
    </xf>
    <xf numFmtId="165" fontId="7" fillId="0" borderId="6" xfId="0" applyNumberFormat="1" applyFont="1" applyBorder="1" applyAlignment="1">
      <alignment horizontal="right" vertical="center" wrapText="1"/>
    </xf>
    <xf numFmtId="165" fontId="7" fillId="4" borderId="0" xfId="0" applyNumberFormat="1" applyFont="1" applyFill="1" applyAlignment="1">
      <alignment horizontal="right" vertical="center"/>
    </xf>
    <xf numFmtId="0" fontId="7" fillId="0" borderId="0" xfId="0" applyFont="1" applyAlignment="1">
      <alignment horizontal="center" vertical="center"/>
    </xf>
    <xf numFmtId="165" fontId="7" fillId="4" borderId="6" xfId="0" applyNumberFormat="1" applyFont="1" applyFill="1" applyBorder="1" applyAlignment="1">
      <alignment horizontal="right" vertical="center"/>
    </xf>
    <xf numFmtId="0" fontId="7" fillId="4" borderId="0" xfId="0" applyFont="1" applyFill="1" applyAlignment="1">
      <alignment horizontal="center" vertical="center" wrapText="1"/>
    </xf>
    <xf numFmtId="165" fontId="6" fillId="0" borderId="6" xfId="0" applyNumberFormat="1" applyFont="1" applyBorder="1" applyAlignment="1">
      <alignment horizontal="right" vertical="center"/>
    </xf>
    <xf numFmtId="0" fontId="7" fillId="0" borderId="0" xfId="0" applyFont="1" applyAlignment="1">
      <alignment horizontal="center" vertical="center" wrapText="1"/>
    </xf>
    <xf numFmtId="0" fontId="13" fillId="0" borderId="0" xfId="0" applyFont="1" applyAlignment="1">
      <alignment horizontal="right" vertical="center"/>
    </xf>
    <xf numFmtId="0" fontId="13" fillId="0" borderId="0" xfId="0" applyFont="1" applyAlignment="1">
      <alignment horizontal="right" vertical="center" wrapText="1"/>
    </xf>
    <xf numFmtId="165" fontId="13" fillId="0" borderId="0" xfId="0" applyNumberFormat="1" applyFont="1" applyAlignment="1">
      <alignment horizontal="right" vertical="center"/>
    </xf>
    <xf numFmtId="164" fontId="6" fillId="0" borderId="0" xfId="0" applyNumberFormat="1" applyFont="1" applyAlignment="1">
      <alignment horizontal="right" vertical="center"/>
    </xf>
    <xf numFmtId="165" fontId="6" fillId="0" borderId="6" xfId="0" applyNumberFormat="1" applyFont="1" applyBorder="1" applyAlignment="1">
      <alignment horizontal="right" vertical="center" wrapText="1"/>
    </xf>
    <xf numFmtId="0" fontId="5" fillId="0" borderId="0" xfId="0" applyFont="1" applyAlignment="1">
      <alignment vertical="center"/>
    </xf>
    <xf numFmtId="165" fontId="5" fillId="0" borderId="0" xfId="0" applyNumberFormat="1" applyFont="1" applyAlignment="1">
      <alignment horizontal="center" vertical="center"/>
    </xf>
    <xf numFmtId="165" fontId="5" fillId="0" borderId="0" xfId="0" applyNumberFormat="1" applyFont="1" applyAlignment="1">
      <alignment horizontal="left" vertical="center" wrapText="1"/>
    </xf>
    <xf numFmtId="165" fontId="6" fillId="0" borderId="5" xfId="0" applyNumberFormat="1" applyFont="1" applyBorder="1" applyAlignment="1">
      <alignment horizontal="right" vertical="center" wrapText="1"/>
    </xf>
    <xf numFmtId="10" fontId="6" fillId="0" borderId="6" xfId="0" applyNumberFormat="1" applyFont="1" applyBorder="1" applyAlignment="1">
      <alignment horizontal="right" vertical="center" wrapText="1"/>
    </xf>
    <xf numFmtId="165" fontId="6" fillId="0" borderId="11" xfId="0" applyNumberFormat="1" applyFont="1" applyBorder="1" applyAlignment="1">
      <alignment horizontal="right" vertical="center" wrapText="1"/>
    </xf>
    <xf numFmtId="164" fontId="13" fillId="0" borderId="0" xfId="0" applyNumberFormat="1" applyFont="1" applyAlignment="1">
      <alignment horizontal="right" vertical="center"/>
    </xf>
    <xf numFmtId="164" fontId="13" fillId="0" borderId="0" xfId="0" applyNumberFormat="1" applyFont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14" fillId="0" borderId="13" xfId="0" applyFont="1" applyBorder="1"/>
    <xf numFmtId="49" fontId="5" fillId="0" borderId="0" xfId="0" applyNumberFormat="1" applyFont="1" applyAlignment="1">
      <alignment horizontal="left" vertical="center" wrapText="1"/>
    </xf>
    <xf numFmtId="49" fontId="5" fillId="0" borderId="13" xfId="0" applyNumberFormat="1" applyFont="1" applyBorder="1" applyAlignment="1">
      <alignment horizontal="left" vertical="center" wrapText="1"/>
    </xf>
    <xf numFmtId="0" fontId="5" fillId="0" borderId="18" xfId="0" applyFont="1" applyBorder="1" applyAlignment="1">
      <alignment vertical="center"/>
    </xf>
    <xf numFmtId="0" fontId="9" fillId="0" borderId="0" xfId="0" applyFont="1" applyAlignment="1">
      <alignment horizontal="left" wrapText="1"/>
    </xf>
    <xf numFmtId="0" fontId="9" fillId="0" borderId="0" xfId="0" applyFont="1" applyAlignment="1">
      <alignment wrapText="1"/>
    </xf>
    <xf numFmtId="49" fontId="5" fillId="0" borderId="18" xfId="0" applyNumberFormat="1" applyFont="1" applyBorder="1" applyAlignment="1">
      <alignment horizontal="left" vertical="center" wrapText="1"/>
    </xf>
    <xf numFmtId="49" fontId="5" fillId="0" borderId="13" xfId="0" applyNumberFormat="1" applyFont="1" applyBorder="1"/>
    <xf numFmtId="49" fontId="5" fillId="0" borderId="0" xfId="0" applyNumberFormat="1" applyFont="1"/>
    <xf numFmtId="0" fontId="7" fillId="0" borderId="6" xfId="0" applyFont="1" applyBorder="1" applyAlignment="1">
      <alignment horizontal="right" vertical="center" wrapText="1"/>
    </xf>
    <xf numFmtId="49" fontId="7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right" vertical="center" wrapText="1"/>
    </xf>
    <xf numFmtId="0" fontId="6" fillId="0" borderId="0" xfId="0" applyFont="1" applyAlignment="1">
      <alignment vertical="center"/>
    </xf>
    <xf numFmtId="167" fontId="7" fillId="0" borderId="0" xfId="0" applyNumberFormat="1" applyFont="1" applyAlignment="1">
      <alignment vertical="center" wrapText="1"/>
    </xf>
    <xf numFmtId="0" fontId="28" fillId="0" borderId="0" xfId="0" applyFont="1" applyAlignment="1">
      <alignment wrapText="1"/>
    </xf>
    <xf numFmtId="0" fontId="15" fillId="0" borderId="0" xfId="0" applyFont="1"/>
    <xf numFmtId="0" fontId="15" fillId="0" borderId="0" xfId="0" applyFont="1" applyAlignment="1">
      <alignment vertical="center" wrapText="1"/>
    </xf>
    <xf numFmtId="0" fontId="29" fillId="0" borderId="0" xfId="0" applyFont="1" applyAlignment="1">
      <alignment wrapText="1"/>
    </xf>
    <xf numFmtId="0" fontId="15" fillId="0" borderId="6" xfId="0" applyFont="1" applyBorder="1"/>
    <xf numFmtId="0" fontId="15" fillId="4" borderId="3" xfId="0" applyFont="1" applyFill="1" applyBorder="1" applyAlignment="1">
      <alignment horizontal="right"/>
    </xf>
    <xf numFmtId="0" fontId="16" fillId="3" borderId="6" xfId="0" applyFont="1" applyFill="1" applyBorder="1" applyAlignment="1">
      <alignment vertical="center"/>
    </xf>
    <xf numFmtId="0" fontId="15" fillId="4" borderId="0" xfId="0" applyFont="1" applyFill="1" applyAlignment="1">
      <alignment vertical="center" wrapText="1"/>
    </xf>
    <xf numFmtId="0" fontId="29" fillId="4" borderId="0" xfId="0" applyFont="1" applyFill="1" applyAlignment="1">
      <alignment wrapText="1"/>
    </xf>
    <xf numFmtId="0" fontId="15" fillId="4" borderId="0" xfId="0" applyFont="1" applyFill="1"/>
    <xf numFmtId="0" fontId="15" fillId="4" borderId="19" xfId="0" applyFont="1" applyFill="1" applyBorder="1"/>
    <xf numFmtId="0" fontId="17" fillId="4" borderId="20" xfId="0" applyFont="1" applyFill="1" applyBorder="1"/>
    <xf numFmtId="0" fontId="17" fillId="4" borderId="4" xfId="0" applyFont="1" applyFill="1" applyBorder="1" applyAlignment="1">
      <alignment vertical="center" wrapText="1"/>
    </xf>
    <xf numFmtId="0" fontId="30" fillId="4" borderId="0" xfId="0" applyFont="1" applyFill="1" applyAlignment="1">
      <alignment vertical="center" wrapText="1"/>
    </xf>
    <xf numFmtId="0" fontId="17" fillId="4" borderId="21" xfId="0" applyFont="1" applyFill="1" applyBorder="1" applyAlignment="1">
      <alignment vertical="center" wrapText="1"/>
    </xf>
    <xf numFmtId="0" fontId="15" fillId="4" borderId="3" xfId="0" applyFont="1" applyFill="1" applyBorder="1"/>
    <xf numFmtId="0" fontId="17" fillId="4" borderId="22" xfId="0" applyFont="1" applyFill="1" applyBorder="1"/>
    <xf numFmtId="0" fontId="13" fillId="2" borderId="21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13" fillId="2" borderId="19" xfId="0" applyFont="1" applyFill="1" applyBorder="1" applyAlignment="1">
      <alignment horizontal="center" vertical="center" wrapText="1"/>
    </xf>
    <xf numFmtId="0" fontId="31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/>
    </xf>
    <xf numFmtId="0" fontId="29" fillId="4" borderId="0" xfId="0" applyFont="1" applyFill="1" applyAlignment="1">
      <alignment vertical="center" wrapText="1"/>
    </xf>
    <xf numFmtId="0" fontId="20" fillId="0" borderId="4" xfId="0" applyFont="1" applyBorder="1" applyAlignment="1">
      <alignment wrapText="1"/>
    </xf>
    <xf numFmtId="0" fontId="7" fillId="0" borderId="3" xfId="0" applyFont="1" applyBorder="1" applyAlignment="1">
      <alignment horizontal="left" vertical="center" wrapText="1"/>
    </xf>
    <xf numFmtId="164" fontId="15" fillId="4" borderId="0" xfId="0" applyNumberFormat="1" applyFont="1" applyFill="1"/>
    <xf numFmtId="0" fontId="21" fillId="4" borderId="0" xfId="0" applyFont="1" applyFill="1"/>
    <xf numFmtId="0" fontId="22" fillId="2" borderId="6" xfId="0" applyFont="1" applyFill="1" applyBorder="1" applyAlignment="1">
      <alignment horizontal="center" vertical="center" wrapText="1"/>
    </xf>
    <xf numFmtId="0" fontId="20" fillId="0" borderId="6" xfId="0" applyFont="1" applyBorder="1" applyAlignment="1">
      <alignment wrapText="1"/>
    </xf>
    <xf numFmtId="49" fontId="5" fillId="0" borderId="13" xfId="0" applyNumberFormat="1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49" fontId="7" fillId="3" borderId="11" xfId="0" applyNumberFormat="1" applyFont="1" applyFill="1" applyBorder="1" applyAlignment="1" applyProtection="1">
      <alignment horizontal="left" vertical="center" wrapText="1"/>
      <protection locked="0"/>
    </xf>
    <xf numFmtId="0" fontId="6" fillId="0" borderId="6" xfId="0" applyFont="1" applyBorder="1" applyAlignment="1">
      <alignment horizontal="left" vertical="center" wrapText="1"/>
    </xf>
    <xf numFmtId="0" fontId="7" fillId="4" borderId="6" xfId="0" applyFont="1" applyFill="1" applyBorder="1" applyAlignment="1">
      <alignment horizontal="left" vertical="center"/>
    </xf>
    <xf numFmtId="49" fontId="5" fillId="0" borderId="11" xfId="0" applyNumberFormat="1" applyFont="1" applyBorder="1" applyAlignment="1">
      <alignment horizontal="left" vertical="center" wrapText="1"/>
    </xf>
    <xf numFmtId="164" fontId="6" fillId="0" borderId="18" xfId="0" applyNumberFormat="1" applyFont="1" applyBorder="1" applyAlignment="1">
      <alignment horizontal="right" vertical="center" wrapText="1"/>
    </xf>
    <xf numFmtId="0" fontId="6" fillId="0" borderId="6" xfId="0" applyFont="1" applyBorder="1" applyAlignment="1">
      <alignment horizontal="center" vertical="center" wrapText="1"/>
    </xf>
    <xf numFmtId="165" fontId="5" fillId="0" borderId="13" xfId="0" applyNumberFormat="1" applyFont="1" applyBorder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49" fontId="5" fillId="0" borderId="12" xfId="0" applyNumberFormat="1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/>
    </xf>
    <xf numFmtId="0" fontId="12" fillId="5" borderId="13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center" wrapText="1"/>
    </xf>
    <xf numFmtId="49" fontId="7" fillId="3" borderId="6" xfId="0" applyNumberFormat="1" applyFont="1" applyFill="1" applyBorder="1" applyAlignment="1" applyProtection="1">
      <alignment horizontal="left" vertical="center" wrapText="1"/>
      <protection locked="0"/>
    </xf>
    <xf numFmtId="0" fontId="1" fillId="2" borderId="2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center" vertical="center" wrapText="1"/>
    </xf>
    <xf numFmtId="0" fontId="6" fillId="0" borderId="6" xfId="0" applyFont="1" applyBorder="1" applyAlignment="1">
      <alignment horizontal="left" vertical="center"/>
    </xf>
    <xf numFmtId="0" fontId="3" fillId="2" borderId="3" xfId="0" applyFont="1" applyFill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/>
    </xf>
    <xf numFmtId="0" fontId="5" fillId="3" borderId="11" xfId="0" applyFont="1" applyFill="1" applyBorder="1" applyAlignment="1" applyProtection="1">
      <alignment horizontal="left" vertical="center"/>
      <protection locked="0"/>
    </xf>
    <xf numFmtId="0" fontId="6" fillId="0" borderId="6" xfId="0" applyFont="1" applyBorder="1" applyAlignment="1">
      <alignment horizontal="center" vertical="center"/>
    </xf>
    <xf numFmtId="164" fontId="9" fillId="0" borderId="14" xfId="0" applyNumberFormat="1" applyFont="1" applyBorder="1" applyAlignment="1">
      <alignment horizontal="left" vertical="center" wrapText="1"/>
    </xf>
    <xf numFmtId="164" fontId="9" fillId="0" borderId="15" xfId="0" applyNumberFormat="1" applyFont="1" applyBorder="1" applyAlignment="1">
      <alignment horizontal="left" vertical="center" wrapText="1"/>
    </xf>
    <xf numFmtId="0" fontId="5" fillId="0" borderId="16" xfId="0" applyFont="1" applyBorder="1" applyAlignment="1">
      <alignment horizontal="left" vertical="center" wrapText="1"/>
    </xf>
    <xf numFmtId="0" fontId="11" fillId="0" borderId="17" xfId="0" applyFont="1" applyBorder="1" applyAlignment="1">
      <alignment horizontal="left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8" fillId="5" borderId="6" xfId="0" applyFont="1" applyFill="1" applyBorder="1" applyAlignment="1">
      <alignment horizontal="left" vertical="center"/>
    </xf>
    <xf numFmtId="0" fontId="19" fillId="5" borderId="22" xfId="0" applyFont="1" applyFill="1" applyBorder="1" applyAlignment="1">
      <alignment horizontal="left" vertical="center" wrapText="1"/>
    </xf>
    <xf numFmtId="168" fontId="20" fillId="3" borderId="6" xfId="0" applyNumberFormat="1" applyFont="1" applyFill="1" applyBorder="1" applyAlignment="1" applyProtection="1">
      <alignment horizontal="right" vertical="center" wrapText="1"/>
      <protection locked="0"/>
    </xf>
    <xf numFmtId="49" fontId="20" fillId="3" borderId="6" xfId="0" applyNumberFormat="1" applyFont="1" applyFill="1" applyBorder="1" applyAlignment="1" applyProtection="1">
      <alignment horizontal="left" vertical="center" wrapText="1"/>
      <protection locked="0"/>
    </xf>
    <xf numFmtId="49" fontId="20" fillId="3" borderId="6" xfId="0" applyNumberFormat="1" applyFont="1" applyFill="1" applyBorder="1" applyAlignment="1" applyProtection="1">
      <alignment vertical="center" wrapText="1"/>
      <protection locked="0"/>
    </xf>
    <xf numFmtId="168" fontId="15" fillId="3" borderId="6" xfId="0" applyNumberFormat="1" applyFont="1" applyFill="1" applyBorder="1" applyAlignment="1" applyProtection="1">
      <alignment horizontal="right" vertical="center" wrapText="1"/>
      <protection locked="0"/>
    </xf>
  </cellXfs>
  <cellStyles count="1">
    <cellStyle name="Normale" xfId="0" builtinId="0"/>
  </cellStyles>
  <dxfs count="43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auto="1"/>
        <name val="Calibri"/>
        <family val="2"/>
        <charset val="1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b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b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FF0000"/>
        <name val="Calibri"/>
        <family val="2"/>
        <charset val="1"/>
        <scheme val="none"/>
      </font>
      <numFmt numFmtId="0" formatCode="General"/>
      <fill>
        <patternFill patternType="solid">
          <fgColor rgb="FFFFF2CC"/>
          <bgColor theme="0"/>
        </patternFill>
      </fill>
      <alignment textRotation="0" wrapText="1" indent="0" justifyLastLine="0" shrinkToFit="0" readingOrder="0"/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5B9BD5"/>
      <rgbColor rgb="FF993366"/>
      <rgbColor rgb="FFFFF2CC"/>
      <rgbColor rgb="FFDEEBF7"/>
      <rgbColor rgb="FF660066"/>
      <rgbColor rgb="FFFF8080"/>
      <rgbColor rgb="FF0563C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DC3E6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70AD47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129600</xdr:colOff>
      <xdr:row>1</xdr:row>
      <xdr:rowOff>150480</xdr:rowOff>
    </xdr:from>
    <xdr:to>
      <xdr:col>1</xdr:col>
      <xdr:colOff>1502640</xdr:colOff>
      <xdr:row>1</xdr:row>
      <xdr:rowOff>966240</xdr:rowOff>
    </xdr:to>
    <xdr:pic>
      <xdr:nvPicPr>
        <xdr:cNvPr id="2" name="Immagine 1" descr="ATERSIR-Marchio-RGB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320760" y="340920"/>
          <a:ext cx="1373040" cy="8157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118440</xdr:colOff>
      <xdr:row>32</xdr:row>
      <xdr:rowOff>165600</xdr:rowOff>
    </xdr:from>
    <xdr:to>
      <xdr:col>1</xdr:col>
      <xdr:colOff>1491480</xdr:colOff>
      <xdr:row>32</xdr:row>
      <xdr:rowOff>981360</xdr:rowOff>
    </xdr:to>
    <xdr:pic>
      <xdr:nvPicPr>
        <xdr:cNvPr id="3" name="Immagine 2" descr="ATERSIR-Marchio-RGB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309600" y="14710320"/>
          <a:ext cx="1373040" cy="81576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118440</xdr:colOff>
      <xdr:row>0</xdr:row>
      <xdr:rowOff>83160</xdr:rowOff>
    </xdr:from>
    <xdr:to>
      <xdr:col>1</xdr:col>
      <xdr:colOff>1491480</xdr:colOff>
      <xdr:row>0</xdr:row>
      <xdr:rowOff>898920</xdr:rowOff>
    </xdr:to>
    <xdr:pic>
      <xdr:nvPicPr>
        <xdr:cNvPr id="2" name="Immagine 1" descr="ATERSIR-Marchio-RGB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99520" y="83160"/>
          <a:ext cx="1373040" cy="815760"/>
        </a:xfrm>
        <a:prstGeom prst="rect">
          <a:avLst/>
        </a:prstGeom>
        <a:ln w="0"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0000000}" name="Tabella_Quadro_Economico" displayName="Tabella_Quadro_Economico" ref="B12:E35" totalsRowShown="0" headerRowDxfId="42" dataDxfId="41">
  <tableColumns count="4">
    <tableColumn id="1" xr3:uid="{00000000-0010-0000-0000-000001000000}" name="ATTIVITA' PREVISTE                                                      (descrizione in dettaglio obbligatoria)" dataDxfId="40"/>
    <tableColumn id="2" xr3:uid="{00000000-0010-0000-0000-000002000000}" name="COSTO (€)*" dataDxfId="39"/>
    <tableColumn id="3" xr3:uid="{00000000-0010-0000-0000-000003000000}" name="TIPOLOGIA COSTO" dataDxfId="38"/>
    <tableColumn id="4" xr3:uid="{0E2FC9D5-9DE7-4324-96CD-F4C53FBF1669}" name="Colonna1" dataDxfId="37">
      <calculatedColumnFormula>IF(AND(NOT(ISBLANK(D13)),ISBLANK(B13)),"Obbligatorio riportare una descrizione di dettaglio del costo inserito","")</calculatedColumnFormula>
    </tableColumn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9000000}" name="Tabella_Comuni_RER" displayName="Tabella_Comuni_RER" ref="A1:D332" totalsRowCount="1">
  <autoFilter ref="A1:D331" xr:uid="{00000000-0009-0000-0100-000009000000}"/>
  <tableColumns count="4">
    <tableColumn id="1" xr3:uid="{00000000-0010-0000-0900-000001000000}" name="Comune" totalsRowFunction="count"/>
    <tableColumn id="2" xr3:uid="{00000000-0010-0000-0900-000002000000}" name="Prov"/>
    <tableColumn id="3" xr3:uid="{00000000-0010-0000-0900-000003000000}" name="Residenti al 31/12/2024" totalsRowFunction="sum"/>
    <tableColumn id="4" xr3:uid="{00000000-0010-0000-0900-000004000000}" name="verificato il requisito  #PlasticFreER (aggiornamento al 21/4/26)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A000000}" name="Tabella11" displayName="Tabella11" ref="A1:F331" totalsRowShown="0">
  <autoFilter ref="A1:F331" xr:uid="{00000000-0009-0000-0100-000002000000}"/>
  <tableColumns count="6">
    <tableColumn id="1" xr3:uid="{00000000-0010-0000-0A00-000001000000}" name="ISTAT Reg"/>
    <tableColumn id="2" xr3:uid="{00000000-0010-0000-0A00-000002000000}" name="ISTAT Prov"/>
    <tableColumn id="3" xr3:uid="{00000000-0010-0000-0A00-000003000000}" name="ISTAT Com"/>
    <tableColumn id="4" xr3:uid="{00000000-0010-0000-0A00-000004000000}" name="PROV"/>
    <tableColumn id="5" xr3:uid="{00000000-0010-0000-0A00-000005000000}" name="COMUNE"/>
    <tableColumn id="6" xr3:uid="{00000000-0010-0000-0A00-000006000000}" name="Abitanti residenti al 31/12/25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B000000}" name="Tabella3" displayName="Tabella3" ref="A1:G266" totalsRowShown="0">
  <autoFilter ref="A1:G266" xr:uid="{00000000-0009-0000-0100-000004000000}"/>
  <tableColumns count="7">
    <tableColumn id="1" xr3:uid="{00000000-0010-0000-0B00-000001000000}" name="Regione"/>
    <tableColumn id="2" xr3:uid="{00000000-0010-0000-0B00-000002000000}" name="PR"/>
    <tableColumn id="3" xr3:uid="{00000000-0010-0000-0B00-000003000000}" name="Unione"/>
    <tableColumn id="4" xr3:uid="{00000000-0010-0000-0B00-000004000000}" name="Comune"/>
    <tableColumn id="5" xr3:uid="{00000000-0010-0000-0B00-000005000000}" name="Data costituzione unione"/>
    <tableColumn id="6" xr3:uid="{00000000-0010-0000-0B00-000006000000}" name="abitanti al 31/12/24"/>
    <tableColumn id="7" xr3:uid="{00000000-0010-0000-0B00-000007000000}" name="abitanti Unione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ella1" displayName="Tabella1" ref="C24:C27" totalsRowShown="0" headerRowDxfId="36" headerRowBorderDxfId="35" tableBorderDxfId="34" totalsRowBorderDxfId="33">
  <autoFilter ref="C24:C27" xr:uid="{00000000-0009-0000-0100-000001000000}"/>
  <tableColumns count="1">
    <tableColumn id="1" xr3:uid="{00000000-0010-0000-0100-000001000000}" name="tipologia di progetto" dataDxfId="32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ella5" displayName="Tabella5" ref="C6:E22" totalsRowShown="0">
  <autoFilter ref="C6:E22" xr:uid="{00000000-0009-0000-0100-000005000000}"/>
  <tableColumns count="3">
    <tableColumn id="1" xr3:uid="{00000000-0010-0000-0200-000001000000}" name="verifica comuni partecipanti x Unioni"/>
    <tableColumn id="2" xr3:uid="{00000000-0010-0000-0200-000002000000}" name="abitanti comune"/>
    <tableColumn id="3" xr3:uid="{00000000-0010-0000-0200-000003000000}" name="rispetta il requisito #PlasticFreER ?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3000000}" name="Tabella55" displayName="Tabella55" ref="G6:I22" totalsRowShown="0">
  <autoFilter ref="G6:I22" xr:uid="{00000000-0009-0000-0100-000006000000}"/>
  <tableColumns count="3">
    <tableColumn id="1" xr3:uid="{00000000-0010-0000-0300-000001000000}" name="verifica comuni partecipanti x Associazioni"/>
    <tableColumn id="2" xr3:uid="{00000000-0010-0000-0300-000002000000}" name="abitanti comune"/>
    <tableColumn id="3" xr3:uid="{00000000-0010-0000-0300-000003000000}" name="rispetta il requisito #PlasticFreER ?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4000000}" name="Tabella_Tipologia_Richiedente" displayName="Tabella_Tipologia_Richiedente" ref="C1:C4" totalsRowShown="0">
  <autoFilter ref="C1:C4" xr:uid="{00000000-0009-0000-0100-00000C000000}"/>
  <tableColumns count="1">
    <tableColumn id="1" xr3:uid="{00000000-0010-0000-0400-000001000000}" name="tipologia richiedente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5000000}" name="Tabella2" displayName="Tabella2" ref="G12:H17" totalsRowShown="0" headerRowDxfId="31" headerRowBorderDxfId="30" tableBorderDxfId="29" totalsRowBorderDxfId="28">
  <autoFilter ref="G12:H17" xr:uid="{00000000-0009-0000-0100-000003000000}"/>
  <tableColumns count="2">
    <tableColumn id="1" xr3:uid="{00000000-0010-0000-0500-000001000000}" name="riepilogo dati progetto proposto" dataDxfId="27"/>
    <tableColumn id="2" xr3:uid="{00000000-0010-0000-0500-000002000000}" name="valori" dataDxfId="26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bella8" displayName="Tabella8" ref="B2:C9" totalsRowShown="0" headerRowDxfId="25" headerRowBorderDxfId="24" tableBorderDxfId="23" totalsRowBorderDxfId="22">
  <autoFilter ref="B2:C9" xr:uid="{00000000-0009-0000-0100-000007000000}"/>
  <tableColumns count="2">
    <tableColumn id="1" xr3:uid="{00000000-0010-0000-0600-000001000000}" name="Elenco costi del QE" dataDxfId="21"/>
    <tableColumn id="2" xr3:uid="{00000000-0010-0000-0600-000002000000}" name="tipologia di costo" dataDxfId="20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abella9" displayName="Tabella9" ref="E2:H7" totalsRowCount="1" headerRowDxfId="19" totalsRowDxfId="16" headerRowBorderDxfId="18" tableBorderDxfId="17" totalsRowBorderDxfId="15">
  <autoFilter ref="E2:H6" xr:uid="{00000000-0009-0000-0100-000008000000}"/>
  <tableColumns count="4">
    <tableColumn id="1" xr3:uid="{00000000-0010-0000-0700-000001000000}" name="Costi totali proposti" dataDxfId="14" totalsRowDxfId="13"/>
    <tableColumn id="2" xr3:uid="{00000000-0010-0000-0700-000002000000}" name="Progetto" dataDxfId="12" totalsRowDxfId="11"/>
    <tableColumn id="3" xr3:uid="{00000000-0010-0000-0700-000003000000}" name="percentuale riconoscibilità" dataDxfId="10" totalsRowDxfId="9"/>
    <tableColumn id="4" xr3:uid="{00000000-0010-0000-0700-000004000000}" name="Eleggibilità dei costi" totalsRowFunction="sum" dataDxfId="8" totalsRowDxfId="7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8000000}" name="Tabella_Tipologia_Progetto" displayName="Tabella_Tipologia_Progetto" ref="C12:E18" totalsRowShown="0" headerRowDxfId="6" headerRowBorderDxfId="5" tableBorderDxfId="4" totalsRowBorderDxfId="3">
  <autoFilter ref="C12:E18" xr:uid="{00000000-0009-0000-0100-00000B000000}"/>
  <tableColumns count="3">
    <tableColumn id="1" xr3:uid="{00000000-0010-0000-0800-000001000000}" name="tipologia progetto" dataDxfId="2"/>
    <tableColumn id="2" xr3:uid="{00000000-0010-0000-0800-000002000000}" name="contributo minimo" dataDxfId="1"/>
    <tableColumn id="3" xr3:uid="{00000000-0010-0000-0800-000003000000}" name="contributo massimo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4" Type="http://schemas.openxmlformats.org/officeDocument/2006/relationships/table" Target="../tables/table5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table" Target="../tables/table6.xml"/><Relationship Id="rId4" Type="http://schemas.openxmlformats.org/officeDocument/2006/relationships/table" Target="../tables/table9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7"/>
  <sheetViews>
    <sheetView showGridLines="0" tabSelected="1" zoomScale="80" zoomScaleNormal="80" workbookViewId="0">
      <selection activeCell="I8" sqref="I8"/>
    </sheetView>
  </sheetViews>
  <sheetFormatPr defaultColWidth="8.7109375" defaultRowHeight="15" x14ac:dyDescent="0.25"/>
  <cols>
    <col min="1" max="1" width="2.7109375" customWidth="1"/>
    <col min="2" max="2" width="23.7109375" customWidth="1"/>
    <col min="3" max="3" width="27.7109375" style="2" customWidth="1"/>
    <col min="4" max="4" width="30.7109375" customWidth="1"/>
    <col min="5" max="5" width="30.7109375" style="2" customWidth="1"/>
    <col min="6" max="6" width="27.7109375" customWidth="1"/>
    <col min="7" max="7" width="1.5703125" customWidth="1"/>
    <col min="8" max="8" width="23.7109375" customWidth="1"/>
    <col min="9" max="9" width="31.140625" customWidth="1"/>
    <col min="11" max="11" width="31.140625" customWidth="1"/>
  </cols>
  <sheetData>
    <row r="1" spans="2:11" ht="15" customHeight="1" x14ac:dyDescent="0.25"/>
    <row r="2" spans="2:11" s="2" customFormat="1" ht="89.25" customHeight="1" x14ac:dyDescent="0.25">
      <c r="B2" s="80"/>
      <c r="C2" s="190" t="s">
        <v>0</v>
      </c>
      <c r="D2" s="190"/>
      <c r="E2" s="190"/>
      <c r="F2" s="190"/>
      <c r="G2" s="190"/>
      <c r="H2" s="190"/>
      <c r="I2" s="190"/>
      <c r="J2" s="190"/>
      <c r="K2" s="190"/>
    </row>
    <row r="3" spans="2:11" ht="15" customHeight="1" x14ac:dyDescent="0.25">
      <c r="D3" s="3"/>
      <c r="E3" s="81"/>
      <c r="F3" s="3"/>
    </row>
    <row r="4" spans="2:11" ht="18" customHeight="1" x14ac:dyDescent="0.25">
      <c r="B4" s="193" t="s">
        <v>1</v>
      </c>
      <c r="C4" s="193"/>
      <c r="D4" s="193"/>
      <c r="E4" s="193"/>
      <c r="F4" s="193"/>
      <c r="G4" s="193"/>
      <c r="H4" s="193"/>
      <c r="I4" s="193"/>
      <c r="J4" s="193"/>
      <c r="K4" s="82"/>
    </row>
    <row r="5" spans="2:11" ht="15" customHeight="1" x14ac:dyDescent="0.25">
      <c r="D5" s="3"/>
      <c r="E5" s="81"/>
      <c r="F5" s="3"/>
    </row>
    <row r="6" spans="2:11" s="83" customFormat="1" ht="27" customHeight="1" x14ac:dyDescent="0.25">
      <c r="B6" s="194" t="s">
        <v>2</v>
      </c>
      <c r="C6" s="194"/>
      <c r="D6" s="194"/>
      <c r="E6" s="194"/>
      <c r="F6" s="194"/>
      <c r="H6" s="192" t="s">
        <v>3</v>
      </c>
      <c r="I6" s="192"/>
      <c r="J6" s="192"/>
      <c r="K6" s="192"/>
    </row>
    <row r="7" spans="2:11" s="83" customFormat="1" ht="101.25" customHeight="1" x14ac:dyDescent="0.25">
      <c r="B7" s="84" t="s">
        <v>4</v>
      </c>
      <c r="C7" s="4"/>
      <c r="D7" s="85" t="s">
        <v>5</v>
      </c>
      <c r="E7" s="5"/>
      <c r="F7" s="86" t="s">
        <v>6</v>
      </c>
      <c r="H7" s="184" t="s">
        <v>7</v>
      </c>
      <c r="I7" s="6"/>
      <c r="J7" s="88"/>
      <c r="K7" s="7"/>
    </row>
    <row r="8" spans="2:11" s="83" customFormat="1" ht="27.75" customHeight="1" x14ac:dyDescent="0.25">
      <c r="B8" s="89" t="s">
        <v>8</v>
      </c>
      <c r="C8" s="8"/>
      <c r="D8" s="90" t="str">
        <f>IF(ISBLANK(C8),"OBBLIGATORIO","")</f>
        <v>OBBLIGATORIO</v>
      </c>
      <c r="E8" s="195"/>
      <c r="F8" s="91">
        <f t="array" ref="F8:F21">IFERROR(INDEX(Elenco_Unioni_RER!$D$2:$D$300,SMALL(IF(Elenco_Unioni_RER!$C$2:$C$300=$E$7,ROW(Elenco_Unioni_RER!$D$2:$D$300)-1),ROW()-ROW($F$8)+1)),"")</f>
        <v>0</v>
      </c>
      <c r="H8" s="184"/>
      <c r="I8" s="6"/>
      <c r="J8" s="92"/>
      <c r="K8" s="7"/>
    </row>
    <row r="9" spans="2:11" s="83" customFormat="1" ht="27.75" customHeight="1" x14ac:dyDescent="0.25">
      <c r="B9" s="93" t="s">
        <v>9</v>
      </c>
      <c r="C9" s="6"/>
      <c r="D9" s="90" t="str">
        <f>IF(ISBLANK(C9),"OBBLIGATORIO","")</f>
        <v>OBBLIGATORIO</v>
      </c>
      <c r="E9" s="195"/>
      <c r="F9" s="94">
        <v>0</v>
      </c>
      <c r="H9" s="184"/>
      <c r="I9" s="6"/>
      <c r="J9" s="92"/>
      <c r="K9" s="7"/>
    </row>
    <row r="10" spans="2:11" s="83" customFormat="1" ht="27.75" customHeight="1" x14ac:dyDescent="0.25">
      <c r="B10" s="93" t="s">
        <v>10</v>
      </c>
      <c r="C10" s="9"/>
      <c r="D10" s="90" t="str">
        <f>IF(ISBLANK(C10),"OBBLIGATORIO","")</f>
        <v>OBBLIGATORIO</v>
      </c>
      <c r="E10" s="195"/>
      <c r="F10" s="94">
        <v>0</v>
      </c>
      <c r="H10" s="184"/>
      <c r="I10" s="6"/>
      <c r="J10" s="92"/>
      <c r="K10" s="7"/>
    </row>
    <row r="11" spans="2:11" s="83" customFormat="1" ht="27.75" customHeight="1" x14ac:dyDescent="0.25">
      <c r="B11" s="95"/>
      <c r="C11" s="96"/>
      <c r="E11" s="195"/>
      <c r="F11" s="94">
        <v>0</v>
      </c>
      <c r="H11" s="184"/>
      <c r="I11" s="6"/>
      <c r="J11" s="92"/>
      <c r="K11" s="7"/>
    </row>
    <row r="12" spans="2:11" s="83" customFormat="1" ht="27.75" customHeight="1" x14ac:dyDescent="0.25">
      <c r="B12" s="196" t="s">
        <v>11</v>
      </c>
      <c r="C12" s="196"/>
      <c r="E12" s="195"/>
      <c r="F12" s="94">
        <v>0</v>
      </c>
      <c r="H12" s="184"/>
      <c r="I12" s="6"/>
      <c r="J12" s="92"/>
      <c r="K12" s="7"/>
    </row>
    <row r="13" spans="2:11" s="83" customFormat="1" ht="27.75" customHeight="1" x14ac:dyDescent="0.25">
      <c r="B13" s="93" t="s">
        <v>12</v>
      </c>
      <c r="C13" s="6"/>
      <c r="D13" s="97" t="str">
        <f>IF(ISBLANK(C13),"OBBLIGATORIO","")</f>
        <v>OBBLIGATORIO</v>
      </c>
      <c r="E13" s="195"/>
      <c r="F13" s="94">
        <v>0</v>
      </c>
      <c r="H13" s="184"/>
      <c r="I13" s="6"/>
      <c r="J13" s="92"/>
    </row>
    <row r="14" spans="2:11" s="83" customFormat="1" ht="27.75" customHeight="1" x14ac:dyDescent="0.25">
      <c r="B14" s="93" t="s">
        <v>13</v>
      </c>
      <c r="C14" s="6"/>
      <c r="D14" s="97" t="str">
        <f>IF(ISBLANK(C14),"OBBLIGATORIO","")</f>
        <v>OBBLIGATORIO</v>
      </c>
      <c r="E14" s="195"/>
      <c r="F14" s="94">
        <v>0</v>
      </c>
      <c r="H14" s="184"/>
      <c r="I14" s="6"/>
      <c r="J14" s="98"/>
    </row>
    <row r="15" spans="2:11" s="83" customFormat="1" ht="27.75" customHeight="1" x14ac:dyDescent="0.25">
      <c r="B15" s="93" t="s">
        <v>14</v>
      </c>
      <c r="C15" s="6"/>
      <c r="D15" s="97" t="str">
        <f>IF(ISBLANK(C15),"OBBLIGATORIO","")</f>
        <v>OBBLIGATORIO</v>
      </c>
      <c r="E15" s="195"/>
      <c r="F15" s="94">
        <v>0</v>
      </c>
    </row>
    <row r="16" spans="2:11" s="83" customFormat="1" ht="27.75" customHeight="1" x14ac:dyDescent="0.25">
      <c r="B16" s="95"/>
      <c r="C16" s="96"/>
      <c r="E16" s="195"/>
      <c r="F16" s="94">
        <v>0</v>
      </c>
      <c r="H16" s="177" t="s">
        <v>15</v>
      </c>
      <c r="I16" s="177"/>
      <c r="J16" s="197" t="str">
        <f>IF(AND(OR(Convalide!E22="ERRORE",Convalide!I22="ERRORE"),prog_tipologia&lt;&gt;"Progetto abilitante"),
   "Almeno un comune partecipante non ha aderito alla strategia #PlasticFreER: in questo caso è ammesso unicamente un PROGETTO ABILITANTE",
   IF(AND(Convalide!E22="",Convalide!I22=""),
      "inserire almeno un comune/unione di comuni richiedente",
      "controllo positivo"))</f>
        <v>inserire almeno un comune/unione di comuni richiedente</v>
      </c>
      <c r="K16" s="197"/>
    </row>
    <row r="17" spans="2:11" s="83" customFormat="1" ht="36" customHeight="1" x14ac:dyDescent="0.25">
      <c r="B17" s="196" t="s">
        <v>16</v>
      </c>
      <c r="C17" s="196"/>
      <c r="E17" s="195"/>
      <c r="F17" s="94">
        <v>0</v>
      </c>
      <c r="H17" s="177"/>
      <c r="I17" s="177"/>
      <c r="J17" s="197"/>
      <c r="K17" s="197"/>
    </row>
    <row r="18" spans="2:11" s="83" customFormat="1" ht="27.75" customHeight="1" x14ac:dyDescent="0.25">
      <c r="B18" s="89" t="s">
        <v>12</v>
      </c>
      <c r="C18" s="8"/>
      <c r="D18" s="97" t="str">
        <f>IF(ISBLANK(C18),"OBBLIGATORIO","")</f>
        <v>OBBLIGATORIO</v>
      </c>
      <c r="E18" s="195"/>
      <c r="F18" s="94">
        <v>0</v>
      </c>
      <c r="H18" s="177"/>
      <c r="I18" s="177"/>
      <c r="J18" s="197"/>
      <c r="K18" s="197"/>
    </row>
    <row r="19" spans="2:11" s="83" customFormat="1" ht="27.75" customHeight="1" x14ac:dyDescent="0.25">
      <c r="B19" s="93" t="s">
        <v>13</v>
      </c>
      <c r="C19" s="6"/>
      <c r="D19" s="97" t="str">
        <f>IF(ISBLANK(C19),"OBBLIGATORIO","")</f>
        <v>OBBLIGATORIO</v>
      </c>
      <c r="E19" s="195"/>
      <c r="F19" s="94">
        <v>0</v>
      </c>
      <c r="H19" s="198" t="str">
        <f>IF(J16="Almeno un comune partecipante non ha aderito alla strategia #PlasticFreER: in questo caso è ammesso unicamente un PROGETTO ABILITANTE","in questo caso occorre inserire la tipologia PROGETTO ABILITANTE (riga 27)","")</f>
        <v/>
      </c>
      <c r="I19" s="199" t="str">
        <f>IF(H19="","","il/i comuni con problemi di adesione alla strategia è/sono:")</f>
        <v/>
      </c>
      <c r="J19" s="200" t="str">
        <f>Convalide!K6</f>
        <v/>
      </c>
      <c r="K19" s="200"/>
    </row>
    <row r="20" spans="2:11" s="83" customFormat="1" ht="27.75" customHeight="1" x14ac:dyDescent="0.25">
      <c r="B20" s="93" t="s">
        <v>17</v>
      </c>
      <c r="C20" s="6"/>
      <c r="D20" s="97" t="str">
        <f>IF(ISBLANK(C20),"OBBLIGATORIO","")</f>
        <v>OBBLIGATORIO</v>
      </c>
      <c r="E20" s="195"/>
      <c r="F20" s="94">
        <v>0</v>
      </c>
      <c r="H20" s="198"/>
      <c r="I20" s="199"/>
      <c r="J20" s="199"/>
      <c r="K20" s="200"/>
    </row>
    <row r="21" spans="2:11" s="83" customFormat="1" ht="27.75" customHeight="1" x14ac:dyDescent="0.25">
      <c r="B21" s="93" t="s">
        <v>18</v>
      </c>
      <c r="C21" s="9"/>
      <c r="D21" s="97" t="str">
        <f>IF(ISBLANK(C21),"OBBLIGATORIO","")</f>
        <v>OBBLIGATORIO</v>
      </c>
      <c r="E21" s="195"/>
      <c r="F21" s="99">
        <v>0</v>
      </c>
      <c r="H21" s="198"/>
      <c r="I21" s="199"/>
      <c r="J21" s="199"/>
      <c r="K21" s="200"/>
    </row>
    <row r="22" spans="2:11" s="83" customFormat="1" ht="15" customHeight="1" x14ac:dyDescent="0.25">
      <c r="B22" s="95"/>
      <c r="C22" s="96"/>
      <c r="D22" s="100"/>
      <c r="E22" s="101"/>
      <c r="F22" s="95"/>
    </row>
    <row r="23" spans="2:11" s="83" customFormat="1" ht="15" customHeight="1" x14ac:dyDescent="0.25">
      <c r="B23" s="191" t="s">
        <v>19</v>
      </c>
      <c r="C23" s="191"/>
      <c r="D23" s="191"/>
      <c r="E23" s="191"/>
      <c r="F23" s="191"/>
      <c r="G23" s="191"/>
      <c r="H23" s="191"/>
      <c r="I23" s="191"/>
      <c r="J23" s="191"/>
      <c r="K23" s="191"/>
    </row>
    <row r="24" spans="2:11" s="83" customFormat="1" ht="15" customHeight="1" x14ac:dyDescent="0.25">
      <c r="C24" s="102"/>
      <c r="D24" s="95"/>
      <c r="E24" s="96"/>
    </row>
    <row r="25" spans="2:11" s="83" customFormat="1" ht="27" customHeight="1" x14ac:dyDescent="0.25">
      <c r="B25" s="192" t="s">
        <v>20</v>
      </c>
      <c r="C25" s="192"/>
      <c r="D25" s="192"/>
      <c r="E25" s="192"/>
    </row>
    <row r="26" spans="2:11" s="83" customFormat="1" ht="37.5" customHeight="1" x14ac:dyDescent="0.25">
      <c r="B26" s="93" t="s">
        <v>21</v>
      </c>
      <c r="C26" s="189"/>
      <c r="D26" s="189"/>
      <c r="E26" s="189"/>
      <c r="F26" s="175" t="str">
        <f t="shared" ref="F26:F31" si="0">IF(ISBLANK(C26),"OBBLIGATORIO","")</f>
        <v>OBBLIGATORIO</v>
      </c>
      <c r="G26" s="175"/>
      <c r="H26" s="175"/>
      <c r="I26" s="90"/>
    </row>
    <row r="27" spans="2:11" s="83" customFormat="1" ht="54" customHeight="1" x14ac:dyDescent="0.25">
      <c r="B27" s="103" t="s">
        <v>22</v>
      </c>
      <c r="C27" s="189"/>
      <c r="D27" s="189"/>
      <c r="E27" s="189"/>
      <c r="F27" s="90" t="str">
        <f t="shared" si="0"/>
        <v>OBBLIGATORIO</v>
      </c>
    </row>
    <row r="28" spans="2:11" s="83" customFormat="1" ht="33" customHeight="1" x14ac:dyDescent="0.25">
      <c r="B28" s="103" t="s">
        <v>24</v>
      </c>
      <c r="C28" s="189"/>
      <c r="D28" s="189"/>
      <c r="E28" s="189"/>
      <c r="F28" s="90" t="str">
        <f t="shared" si="0"/>
        <v>OBBLIGATORIO</v>
      </c>
    </row>
    <row r="29" spans="2:11" s="83" customFormat="1" ht="130.5" customHeight="1" x14ac:dyDescent="0.25">
      <c r="B29" s="93" t="s">
        <v>25</v>
      </c>
      <c r="C29" s="189"/>
      <c r="D29" s="189"/>
      <c r="E29" s="189"/>
      <c r="F29" s="90" t="str">
        <f t="shared" si="0"/>
        <v>OBBLIGATORIO</v>
      </c>
    </row>
    <row r="30" spans="2:11" s="83" customFormat="1" ht="62.25" customHeight="1" x14ac:dyDescent="0.25">
      <c r="B30" s="93" t="s">
        <v>26</v>
      </c>
      <c r="C30" s="189"/>
      <c r="D30" s="189"/>
      <c r="E30" s="189"/>
      <c r="F30" s="90" t="str">
        <f t="shared" si="0"/>
        <v>OBBLIGATORIO</v>
      </c>
    </row>
    <row r="31" spans="2:11" s="83" customFormat="1" ht="85.5" customHeight="1" x14ac:dyDescent="0.25">
      <c r="B31" s="93" t="s">
        <v>27</v>
      </c>
      <c r="C31" s="189"/>
      <c r="D31" s="189"/>
      <c r="E31" s="189"/>
      <c r="F31" s="90" t="str">
        <f t="shared" si="0"/>
        <v>OBBLIGATORIO</v>
      </c>
    </row>
    <row r="32" spans="2:11" s="83" customFormat="1" ht="15" customHeight="1" x14ac:dyDescent="0.25">
      <c r="B32" s="95"/>
      <c r="C32" s="96"/>
      <c r="D32" s="100"/>
      <c r="E32" s="101"/>
      <c r="F32" s="100"/>
    </row>
    <row r="33" spans="2:11" s="2" customFormat="1" ht="80.25" customHeight="1" x14ac:dyDescent="0.25">
      <c r="B33" s="80"/>
      <c r="C33" s="190" t="s">
        <v>28</v>
      </c>
      <c r="D33" s="190"/>
      <c r="E33" s="190"/>
      <c r="F33" s="190"/>
    </row>
    <row r="34" spans="2:11" s="83" customFormat="1" ht="15" customHeight="1" x14ac:dyDescent="0.25">
      <c r="B34" s="95"/>
      <c r="C34" s="96"/>
      <c r="D34" s="100"/>
      <c r="E34" s="101"/>
      <c r="F34" s="100"/>
    </row>
    <row r="35" spans="2:11" s="104" customFormat="1" ht="27.75" customHeight="1" x14ac:dyDescent="0.25">
      <c r="B35" s="187" t="s">
        <v>29</v>
      </c>
      <c r="C35" s="187"/>
      <c r="D35" s="187"/>
      <c r="E35" s="187"/>
      <c r="F35" s="83"/>
      <c r="G35" s="83"/>
      <c r="H35" s="188" t="s">
        <v>30</v>
      </c>
      <c r="I35" s="188"/>
      <c r="J35" s="188"/>
      <c r="K35" s="188"/>
    </row>
    <row r="36" spans="2:11" s="83" customFormat="1" ht="10.5" customHeight="1" x14ac:dyDescent="0.25">
      <c r="B36" s="95"/>
      <c r="C36" s="96"/>
      <c r="D36" s="100"/>
      <c r="E36" s="101"/>
      <c r="H36" s="105"/>
      <c r="I36" s="102"/>
      <c r="K36" s="106"/>
    </row>
    <row r="37" spans="2:11" s="83" customFormat="1" ht="30" customHeight="1" x14ac:dyDescent="0.25">
      <c r="B37" s="177" t="s">
        <v>31</v>
      </c>
      <c r="C37" s="177"/>
      <c r="D37" s="107" t="s">
        <v>32</v>
      </c>
      <c r="E37" s="107" t="s">
        <v>33</v>
      </c>
      <c r="H37" s="185" t="s">
        <v>34</v>
      </c>
      <c r="I37" s="185"/>
      <c r="J37" s="185"/>
      <c r="K37" s="185"/>
    </row>
    <row r="38" spans="2:11" s="83" customFormat="1" ht="30" customHeight="1" x14ac:dyDescent="0.25">
      <c r="B38" s="186" t="s">
        <v>35</v>
      </c>
      <c r="C38" s="186"/>
      <c r="D38" s="108">
        <f>controllo_costi!$E$3</f>
        <v>0</v>
      </c>
      <c r="E38" s="109">
        <f>controllo_costi!$H$3</f>
        <v>0</v>
      </c>
      <c r="H38" s="185" t="s">
        <v>36</v>
      </c>
      <c r="I38" s="185"/>
      <c r="J38" s="185"/>
      <c r="K38" s="185"/>
    </row>
    <row r="39" spans="2:11" s="83" customFormat="1" ht="30" customHeight="1" x14ac:dyDescent="0.25">
      <c r="B39" s="184" t="s">
        <v>37</v>
      </c>
      <c r="C39" s="184"/>
      <c r="D39" s="108">
        <f>controllo_costi!$E$4</f>
        <v>0</v>
      </c>
      <c r="E39" s="109">
        <f>controllo_costi!$H$4</f>
        <v>0</v>
      </c>
      <c r="H39" s="185" t="s">
        <v>38</v>
      </c>
      <c r="I39" s="185"/>
      <c r="J39" s="185"/>
      <c r="K39" s="185"/>
    </row>
    <row r="40" spans="2:11" s="83" customFormat="1" ht="30" customHeight="1" x14ac:dyDescent="0.25">
      <c r="B40" s="184" t="s">
        <v>39</v>
      </c>
      <c r="C40" s="184"/>
      <c r="D40" s="108">
        <f>controllo_costi!$E$5</f>
        <v>0</v>
      </c>
      <c r="E40" s="109">
        <f>controllo_costi!$H$5</f>
        <v>0</v>
      </c>
      <c r="F40" s="110"/>
      <c r="G40" s="104"/>
      <c r="H40" s="185" t="s">
        <v>40</v>
      </c>
      <c r="I40" s="185"/>
      <c r="J40" s="185"/>
      <c r="K40" s="185"/>
    </row>
    <row r="41" spans="2:11" s="83" customFormat="1" ht="30" customHeight="1" x14ac:dyDescent="0.25">
      <c r="B41" s="186" t="s">
        <v>41</v>
      </c>
      <c r="C41" s="186"/>
      <c r="D41" s="108">
        <f>controllo_costi!$E$6</f>
        <v>0</v>
      </c>
      <c r="E41" s="109">
        <f>controllo_costi!$H$6</f>
        <v>0</v>
      </c>
      <c r="F41" s="111"/>
      <c r="H41" s="185" t="s">
        <v>42</v>
      </c>
      <c r="I41" s="185"/>
      <c r="J41" s="185"/>
      <c r="K41" s="185"/>
    </row>
    <row r="42" spans="2:11" s="104" customFormat="1" ht="30" customHeight="1" x14ac:dyDescent="0.25">
      <c r="B42" s="178"/>
      <c r="C42" s="178"/>
      <c r="D42" s="112"/>
      <c r="E42" s="113"/>
      <c r="F42" s="111"/>
      <c r="G42" s="83"/>
      <c r="H42" s="179" t="s">
        <v>43</v>
      </c>
      <c r="I42" s="179"/>
      <c r="J42" s="179"/>
      <c r="K42" s="179"/>
    </row>
    <row r="43" spans="2:11" s="83" customFormat="1" ht="30" customHeight="1" x14ac:dyDescent="0.25">
      <c r="B43" s="177" t="s">
        <v>44</v>
      </c>
      <c r="C43" s="177"/>
      <c r="D43" s="114">
        <f>SUM($D$38:$D$42)</f>
        <v>0</v>
      </c>
      <c r="E43" s="115"/>
    </row>
    <row r="44" spans="2:11" s="83" customFormat="1" ht="15" customHeight="1" x14ac:dyDescent="0.25">
      <c r="B44" s="116"/>
      <c r="C44" s="117"/>
      <c r="D44" s="118"/>
      <c r="E44" s="115"/>
    </row>
    <row r="45" spans="2:11" s="83" customFormat="1" ht="34.5" customHeight="1" x14ac:dyDescent="0.25">
      <c r="C45" s="102"/>
      <c r="D45" s="119" t="s">
        <v>45</v>
      </c>
      <c r="E45" s="120">
        <f>SUM($E$38:$E$41)</f>
        <v>0</v>
      </c>
      <c r="F45" s="121"/>
    </row>
    <row r="46" spans="2:11" s="83" customFormat="1" ht="34.5" customHeight="1" x14ac:dyDescent="0.25">
      <c r="C46" s="102"/>
      <c r="D46" s="119" t="s">
        <v>46</v>
      </c>
      <c r="E46" s="120">
        <f>Quadro_Economico!$C$41</f>
        <v>0</v>
      </c>
      <c r="F46" s="122"/>
      <c r="H46" s="123"/>
      <c r="I46" s="123"/>
    </row>
    <row r="47" spans="2:11" s="83" customFormat="1" ht="34.5" customHeight="1" x14ac:dyDescent="0.25">
      <c r="C47" s="102"/>
      <c r="D47" s="119" t="s">
        <v>47</v>
      </c>
      <c r="E47" s="120">
        <f>controllo_costi!$H$17</f>
        <v>0</v>
      </c>
    </row>
    <row r="48" spans="2:11" s="83" customFormat="1" ht="34.5" customHeight="1" x14ac:dyDescent="0.25">
      <c r="C48" s="102"/>
      <c r="D48" s="119" t="s">
        <v>49</v>
      </c>
      <c r="E48" s="124">
        <f>MIN($E$45,$E$47)</f>
        <v>0</v>
      </c>
    </row>
    <row r="49" spans="1:11" s="83" customFormat="1" ht="34.5" customHeight="1" x14ac:dyDescent="0.25">
      <c r="B49" s="180" t="s">
        <v>50</v>
      </c>
      <c r="C49" s="180"/>
      <c r="D49" s="180"/>
      <c r="E49" s="125" t="str">
        <f>IFERROR($E$48/$E$45,"")</f>
        <v/>
      </c>
      <c r="F49" s="182" t="s">
        <v>48</v>
      </c>
      <c r="G49" s="183"/>
      <c r="H49" s="183"/>
      <c r="I49" s="183"/>
    </row>
    <row r="50" spans="1:11" s="83" customFormat="1" ht="34.5" customHeight="1" x14ac:dyDescent="0.25">
      <c r="C50" s="102"/>
      <c r="D50" s="119" t="s">
        <v>51</v>
      </c>
      <c r="E50" s="126">
        <f>$D$43-$E$48</f>
        <v>0</v>
      </c>
    </row>
    <row r="51" spans="1:11" s="83" customFormat="1" ht="18.75" customHeight="1" x14ac:dyDescent="0.25">
      <c r="B51" s="127"/>
      <c r="C51" s="128"/>
      <c r="E51" s="102"/>
    </row>
    <row r="52" spans="1:11" s="83" customFormat="1" ht="7.5" customHeight="1" x14ac:dyDescent="0.25">
      <c r="C52" s="102"/>
      <c r="E52" s="102"/>
    </row>
    <row r="53" spans="1:11" s="83" customFormat="1" ht="15.75" customHeight="1" x14ac:dyDescent="0.25">
      <c r="B53" s="181" t="s">
        <v>52</v>
      </c>
      <c r="C53" s="181"/>
      <c r="D53" s="181"/>
      <c r="E53" s="181"/>
      <c r="F53" s="129"/>
      <c r="G53" s="121"/>
    </row>
    <row r="54" spans="1:11" s="83" customFormat="1" ht="22.5" customHeight="1" x14ac:dyDescent="0.25">
      <c r="B54" s="130" t="s">
        <v>53</v>
      </c>
      <c r="C54" s="102"/>
      <c r="E54" s="106"/>
      <c r="F54" s="131"/>
      <c r="H54" s="121"/>
      <c r="I54" s="121"/>
      <c r="J54" s="121"/>
      <c r="K54" s="121"/>
    </row>
    <row r="55" spans="1:11" s="121" customFormat="1" ht="15" customHeight="1" x14ac:dyDescent="0.25">
      <c r="B55" s="173" t="s">
        <v>54</v>
      </c>
      <c r="C55" s="173"/>
      <c r="D55" s="173"/>
      <c r="E55" s="133"/>
      <c r="G55" s="83"/>
      <c r="H55" s="134"/>
      <c r="I55" s="135"/>
      <c r="J55" s="83"/>
      <c r="K55" s="83"/>
    </row>
    <row r="56" spans="1:11" s="83" customFormat="1" ht="66" customHeight="1" x14ac:dyDescent="0.25">
      <c r="B56" s="174" t="str">
        <f>IF(ente_tipologia=Convalide!C4,"- Protocollo di intesa, accordo, convenzione o altro atto negoziale, sottoscritto da tutti i partner di progetto che attestino il mandato di rappresentanza al capofila","")&amp;IF(prog_tipologia=Convalide!C27,"  - Lettera di intenti (condizione di ammissibilità per i progetti sperimentali, art. 2 del bando)","")</f>
        <v/>
      </c>
      <c r="C56" s="174"/>
      <c r="D56" s="174"/>
      <c r="E56" s="174"/>
      <c r="F56" s="175" t="str">
        <f>IF(B56&lt;&gt;"","ATTENZIONE IL PROGETTO RICHIEDE QUESTA DOCUMENTAZIONE","")</f>
        <v/>
      </c>
      <c r="G56" s="175"/>
      <c r="H56" s="175"/>
    </row>
    <row r="57" spans="1:11" s="83" customFormat="1" ht="6.75" customHeight="1" x14ac:dyDescent="0.25">
      <c r="B57" s="132"/>
      <c r="C57" s="121"/>
      <c r="D57" s="131"/>
      <c r="E57" s="136"/>
      <c r="F57" s="131"/>
      <c r="G57" s="102"/>
    </row>
    <row r="58" spans="1:11" s="83" customFormat="1" ht="15" customHeight="1" x14ac:dyDescent="0.25">
      <c r="B58" s="130" t="s">
        <v>55</v>
      </c>
      <c r="C58" s="102"/>
      <c r="E58" s="106"/>
    </row>
    <row r="59" spans="1:11" s="83" customFormat="1" ht="15" customHeight="1" x14ac:dyDescent="0.25">
      <c r="B59" s="137" t="s">
        <v>56</v>
      </c>
      <c r="C59" s="102"/>
      <c r="E59" s="106"/>
    </row>
    <row r="60" spans="1:11" s="83" customFormat="1" ht="53.25" customHeight="1" x14ac:dyDescent="0.25">
      <c r="B60" s="176"/>
      <c r="C60" s="176"/>
      <c r="D60" s="176"/>
      <c r="E60" s="176"/>
    </row>
    <row r="61" spans="1:11" s="83" customFormat="1" ht="12" customHeight="1" x14ac:dyDescent="0.25">
      <c r="B61" s="138"/>
      <c r="C61" s="102"/>
      <c r="E61" s="102"/>
    </row>
    <row r="62" spans="1:11" s="83" customFormat="1" ht="74.25" customHeight="1" x14ac:dyDescent="0.25">
      <c r="A62" s="102"/>
      <c r="B62" s="177" t="s">
        <v>57</v>
      </c>
      <c r="C62" s="177"/>
      <c r="D62" s="177"/>
      <c r="E62" s="177"/>
    </row>
    <row r="63" spans="1:11" s="83" customFormat="1" ht="21.75" customHeight="1" x14ac:dyDescent="0.25">
      <c r="C63" s="102"/>
      <c r="E63" s="102"/>
    </row>
    <row r="64" spans="1:11" s="83" customFormat="1" ht="15" customHeight="1" x14ac:dyDescent="0.25">
      <c r="B64" s="139" t="s">
        <v>58</v>
      </c>
      <c r="C64" s="1"/>
      <c r="E64" s="102"/>
    </row>
    <row r="65" spans="2:6" s="83" customFormat="1" ht="15" customHeight="1" x14ac:dyDescent="0.25">
      <c r="B65" s="139" t="s">
        <v>59</v>
      </c>
      <c r="C65" s="10"/>
      <c r="D65" s="140"/>
      <c r="E65" s="102"/>
      <c r="F65" s="111"/>
    </row>
    <row r="66" spans="2:6" s="83" customFormat="1" ht="11.25" customHeight="1" x14ac:dyDescent="0.25">
      <c r="B66" s="141"/>
      <c r="C66" s="141"/>
      <c r="D66" s="140"/>
      <c r="E66" s="102"/>
    </row>
    <row r="67" spans="2:6" s="83" customFormat="1" ht="28.5" customHeight="1" x14ac:dyDescent="0.25">
      <c r="B67" s="142" t="s">
        <v>60</v>
      </c>
      <c r="C67" s="143"/>
      <c r="D67" s="140"/>
      <c r="E67" s="115"/>
    </row>
  </sheetData>
  <sheetProtection algorithmName="SHA-512" hashValue="HHuJt6DZXJZWaVt9HwtnxdTSExkSCbn4IFjXYklZrIgBrVm8PAMhCQbS8H9wDcryT+Qov3c7A5aIvDAFxYLIew==" saltValue="cDXDhmot3OEjkcN/7/yVUQ==" spinCount="100000" sheet="1" objects="1" scenarios="1"/>
  <mergeCells count="46">
    <mergeCell ref="C2:K2"/>
    <mergeCell ref="B4:J4"/>
    <mergeCell ref="B6:F6"/>
    <mergeCell ref="H6:K6"/>
    <mergeCell ref="H7:H14"/>
    <mergeCell ref="E8:E21"/>
    <mergeCell ref="B12:C12"/>
    <mergeCell ref="H16:I18"/>
    <mergeCell ref="J16:K18"/>
    <mergeCell ref="B17:C17"/>
    <mergeCell ref="H19:H21"/>
    <mergeCell ref="I19:I21"/>
    <mergeCell ref="J19:K21"/>
    <mergeCell ref="B23:K23"/>
    <mergeCell ref="B25:E25"/>
    <mergeCell ref="C26:E26"/>
    <mergeCell ref="F26:H26"/>
    <mergeCell ref="C27:E27"/>
    <mergeCell ref="C28:E28"/>
    <mergeCell ref="C29:E29"/>
    <mergeCell ref="C30:E30"/>
    <mergeCell ref="C31:E31"/>
    <mergeCell ref="C33:F33"/>
    <mergeCell ref="B35:E35"/>
    <mergeCell ref="H35:K35"/>
    <mergeCell ref="B37:C37"/>
    <mergeCell ref="H37:K37"/>
    <mergeCell ref="B38:C38"/>
    <mergeCell ref="H38:K38"/>
    <mergeCell ref="B39:C39"/>
    <mergeCell ref="H39:K39"/>
    <mergeCell ref="B40:C40"/>
    <mergeCell ref="H40:K40"/>
    <mergeCell ref="B41:C41"/>
    <mergeCell ref="H41:K41"/>
    <mergeCell ref="B42:C42"/>
    <mergeCell ref="H42:K42"/>
    <mergeCell ref="B43:C43"/>
    <mergeCell ref="B49:D49"/>
    <mergeCell ref="B53:E53"/>
    <mergeCell ref="F49:I49"/>
    <mergeCell ref="B55:D55"/>
    <mergeCell ref="B56:E56"/>
    <mergeCell ref="F56:H56"/>
    <mergeCell ref="B60:E60"/>
    <mergeCell ref="B62:E62"/>
  </mergeCells>
  <dataValidations count="6">
    <dataValidation operator="greaterThan" showInputMessage="1" showErrorMessage="1" sqref="C18:C21 C30" xr:uid="{00000000-0002-0000-0000-000000000000}">
      <formula1>0</formula1>
      <formula2>0</formula2>
    </dataValidation>
    <dataValidation type="textLength" operator="lessThanOrEqual" allowBlank="1" showInputMessage="1" showErrorMessage="1" error="MAX 2500 caratteri (spazi vuoti inclusi)" sqref="C29:E29" xr:uid="{00000000-0002-0000-0000-000001000000}">
      <formula1>1000</formula1>
      <formula2>0</formula2>
    </dataValidation>
    <dataValidation type="list" allowBlank="1" showInputMessage="1" showErrorMessage="1" sqref="C22:E22" xr:uid="{00000000-0002-0000-0000-000002000000}">
      <formula1>#REF!</formula1>
      <formula2>0</formula2>
    </dataValidation>
    <dataValidation type="textLength" allowBlank="1" showInputMessage="1" showErrorMessage="1" sqref="C28:E28" xr:uid="{00000000-0002-0000-0000-000003000000}">
      <formula1>2</formula1>
      <formula2>100</formula2>
    </dataValidation>
    <dataValidation type="list" allowBlank="1" showInputMessage="1" showErrorMessage="1" sqref="E7" xr:uid="{00000000-0002-0000-0000-000004000000}">
      <formula1>Elenco_Dinamico</formula1>
      <formula2>0</formula2>
    </dataValidation>
    <dataValidation type="textLength" operator="lessThanOrEqual" allowBlank="1" showInputMessage="1" showErrorMessage="1" error="MAX 200 caratteri (spazi vuoti inclusi)" sqref="B60" xr:uid="{00000000-0002-0000-0000-000005000000}">
      <formula1>200</formula1>
      <formula2>0</formula2>
    </dataValidation>
  </dataValidations>
  <pageMargins left="0.23611111111111099" right="0.23611111111111099" top="0.35416666666666702" bottom="0.35416666666666702" header="0.511811023622047" footer="0.511811023622047"/>
  <pageSetup paperSize="9" scale="38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6000000}">
          <x14:formula1>
            <xm:f>Convalide!$C$25:$C$27</xm:f>
          </x14:formula1>
          <x14:formula2>
            <xm:f>0</xm:f>
          </x14:formula2>
          <xm:sqref>C27:E27</xm:sqref>
        </x14:dataValidation>
        <x14:dataValidation type="list" operator="greaterThan" showInputMessage="1" showErrorMessage="1" xr:uid="{00000000-0002-0000-0000-000007000000}">
          <x14:formula1>
            <xm:f>Convalide!$C$29:$C$30</xm:f>
          </x14:formula1>
          <x14:formula2>
            <xm:f>0</xm:f>
          </x14:formula2>
          <xm:sqref>C31:E31</xm:sqref>
        </x14:dataValidation>
        <x14:dataValidation type="list" allowBlank="1" showInputMessage="1" showErrorMessage="1" xr:uid="{00000000-0002-0000-0000-000008000000}">
          <x14:formula1>
            <xm:f>Convalide!$C$2:$C$4</xm:f>
          </x14:formula1>
          <x14:formula2>
            <xm:f>0</xm:f>
          </x14:formula2>
          <xm:sqref>C7</xm:sqref>
        </x14:dataValidation>
        <x14:dataValidation type="list" allowBlank="1" showInputMessage="1" showErrorMessage="1" xr:uid="{00000000-0002-0000-0000-000009000000}">
          <x14:formula1>
            <xm:f>Elenco_Comuni_RER!$A$2:$A$331</xm:f>
          </x14:formula1>
          <x14:formula2>
            <xm:f>0</xm:f>
          </x14:formula2>
          <xm:sqref>I7:I14 K7:K12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E41"/>
  <sheetViews>
    <sheetView zoomScaleNormal="100" workbookViewId="0">
      <selection activeCell="D3" sqref="D3"/>
    </sheetView>
  </sheetViews>
  <sheetFormatPr defaultColWidth="8.85546875" defaultRowHeight="11.25" x14ac:dyDescent="0.2"/>
  <cols>
    <col min="1" max="1" width="2.5703125" style="153" customWidth="1"/>
    <col min="2" max="2" width="54.7109375" style="153" customWidth="1"/>
    <col min="3" max="3" width="14.140625" style="153" customWidth="1"/>
    <col min="4" max="4" width="79.28515625" style="151" customWidth="1"/>
    <col min="5" max="5" width="26.7109375" style="152" customWidth="1"/>
    <col min="6" max="6" width="3.85546875" style="153" customWidth="1"/>
    <col min="7" max="7" width="11.28515625" style="153" customWidth="1"/>
    <col min="8" max="8" width="22.42578125" style="153" customWidth="1"/>
    <col min="9" max="16384" width="8.85546875" style="153"/>
  </cols>
  <sheetData>
    <row r="1" spans="2:5" s="2" customFormat="1" ht="80.25" customHeight="1" thickBot="1" x14ac:dyDescent="0.3">
      <c r="B1" s="80"/>
      <c r="C1" s="201" t="s">
        <v>61</v>
      </c>
      <c r="D1" s="201"/>
      <c r="E1" s="144"/>
    </row>
    <row r="2" spans="2:5" s="145" customFormat="1" ht="11.25" customHeight="1" x14ac:dyDescent="0.2">
      <c r="D2" s="146"/>
      <c r="E2" s="147"/>
    </row>
    <row r="3" spans="2:5" s="145" customFormat="1" ht="11.25" customHeight="1" x14ac:dyDescent="0.2">
      <c r="B3" s="148" t="s">
        <v>62</v>
      </c>
      <c r="D3" s="146"/>
      <c r="E3" s="147"/>
    </row>
    <row r="4" spans="2:5" ht="11.25" customHeight="1" x14ac:dyDescent="0.2">
      <c r="B4" s="149" t="s">
        <v>63</v>
      </c>
      <c r="C4" s="150" t="s">
        <v>64</v>
      </c>
    </row>
    <row r="5" spans="2:5" ht="11.25" customHeight="1" x14ac:dyDescent="0.2">
      <c r="B5" s="154" t="s">
        <v>65</v>
      </c>
      <c r="C5" s="155"/>
      <c r="D5" s="156"/>
      <c r="E5" s="157"/>
    </row>
    <row r="6" spans="2:5" ht="11.25" customHeight="1" x14ac:dyDescent="0.2">
      <c r="B6" s="154" t="s">
        <v>66</v>
      </c>
      <c r="C6" s="155"/>
      <c r="D6" s="158"/>
      <c r="E6" s="157"/>
    </row>
    <row r="7" spans="2:5" ht="11.25" customHeight="1" x14ac:dyDescent="0.2">
      <c r="B7" s="154" t="s">
        <v>67</v>
      </c>
      <c r="C7" s="155"/>
      <c r="D7" s="158"/>
      <c r="E7" s="157"/>
    </row>
    <row r="8" spans="2:5" ht="11.25" customHeight="1" x14ac:dyDescent="0.2">
      <c r="B8" s="159" t="s">
        <v>68</v>
      </c>
      <c r="C8" s="160"/>
      <c r="D8" s="156"/>
    </row>
    <row r="9" spans="2:5" ht="11.25" customHeight="1" x14ac:dyDescent="0.2">
      <c r="D9" s="153"/>
    </row>
    <row r="10" spans="2:5" ht="17.25" customHeight="1" x14ac:dyDescent="0.2">
      <c r="B10" s="202" t="s">
        <v>29</v>
      </c>
      <c r="C10" s="202"/>
      <c r="D10" s="202"/>
    </row>
    <row r="11" spans="2:5" ht="11.25" customHeight="1" x14ac:dyDescent="0.2">
      <c r="B11" s="203" t="s">
        <v>69</v>
      </c>
      <c r="C11" s="203"/>
      <c r="D11" s="203"/>
    </row>
    <row r="12" spans="2:5" s="165" customFormat="1" ht="33.75" customHeight="1" x14ac:dyDescent="0.25">
      <c r="B12" s="161" t="s">
        <v>914</v>
      </c>
      <c r="C12" s="162" t="s">
        <v>70</v>
      </c>
      <c r="D12" s="163" t="s">
        <v>71</v>
      </c>
      <c r="E12" s="164" t="s">
        <v>915</v>
      </c>
    </row>
    <row r="13" spans="2:5" ht="27" customHeight="1" x14ac:dyDescent="0.2">
      <c r="B13" s="11"/>
      <c r="C13" s="204"/>
      <c r="D13" s="12"/>
      <c r="E13" s="166" t="str">
        <f t="shared" ref="E13:E35" si="0">IF(AND(NOT(ISBLANK(D13)),ISBLANK(B13)),"Obbligatorio riportare una descrizione di dettaglio del costo inserito","")</f>
        <v/>
      </c>
    </row>
    <row r="14" spans="2:5" ht="27" customHeight="1" x14ac:dyDescent="0.2">
      <c r="B14" s="11"/>
      <c r="C14" s="207"/>
      <c r="D14" s="12"/>
      <c r="E14" s="166" t="str">
        <f t="shared" si="0"/>
        <v/>
      </c>
    </row>
    <row r="15" spans="2:5" ht="27" customHeight="1" x14ac:dyDescent="0.2">
      <c r="B15" s="11"/>
      <c r="C15" s="204"/>
      <c r="D15" s="12"/>
      <c r="E15" s="166" t="str">
        <f t="shared" si="0"/>
        <v/>
      </c>
    </row>
    <row r="16" spans="2:5" ht="27" customHeight="1" x14ac:dyDescent="0.2">
      <c r="B16" s="11"/>
      <c r="C16" s="204"/>
      <c r="D16" s="12"/>
      <c r="E16" s="166" t="str">
        <f t="shared" si="0"/>
        <v/>
      </c>
    </row>
    <row r="17" spans="2:5" ht="27" customHeight="1" x14ac:dyDescent="0.2">
      <c r="B17" s="11"/>
      <c r="C17" s="204"/>
      <c r="D17" s="12"/>
      <c r="E17" s="166" t="str">
        <f t="shared" si="0"/>
        <v/>
      </c>
    </row>
    <row r="18" spans="2:5" ht="27" customHeight="1" x14ac:dyDescent="0.2">
      <c r="B18" s="11"/>
      <c r="C18" s="204"/>
      <c r="D18" s="12"/>
      <c r="E18" s="166" t="str">
        <f t="shared" si="0"/>
        <v/>
      </c>
    </row>
    <row r="19" spans="2:5" ht="27" customHeight="1" x14ac:dyDescent="0.2">
      <c r="B19" s="11"/>
      <c r="C19" s="204"/>
      <c r="D19" s="12"/>
      <c r="E19" s="166" t="str">
        <f t="shared" si="0"/>
        <v/>
      </c>
    </row>
    <row r="20" spans="2:5" ht="27" customHeight="1" x14ac:dyDescent="0.2">
      <c r="B20" s="11"/>
      <c r="C20" s="204"/>
      <c r="D20" s="12"/>
      <c r="E20" s="166" t="str">
        <f t="shared" si="0"/>
        <v/>
      </c>
    </row>
    <row r="21" spans="2:5" ht="27" customHeight="1" x14ac:dyDescent="0.2">
      <c r="B21" s="11"/>
      <c r="C21" s="204"/>
      <c r="D21" s="12"/>
      <c r="E21" s="166" t="str">
        <f t="shared" si="0"/>
        <v/>
      </c>
    </row>
    <row r="22" spans="2:5" ht="27" customHeight="1" x14ac:dyDescent="0.2">
      <c r="B22" s="11"/>
      <c r="C22" s="204"/>
      <c r="D22" s="12"/>
      <c r="E22" s="166" t="str">
        <f t="shared" si="0"/>
        <v/>
      </c>
    </row>
    <row r="23" spans="2:5" ht="27" customHeight="1" x14ac:dyDescent="0.2">
      <c r="B23" s="11"/>
      <c r="C23" s="204"/>
      <c r="D23" s="12"/>
      <c r="E23" s="166" t="str">
        <f t="shared" si="0"/>
        <v/>
      </c>
    </row>
    <row r="24" spans="2:5" ht="27" customHeight="1" x14ac:dyDescent="0.2">
      <c r="B24" s="11"/>
      <c r="C24" s="204"/>
      <c r="D24" s="12"/>
      <c r="E24" s="166" t="str">
        <f t="shared" si="0"/>
        <v/>
      </c>
    </row>
    <row r="25" spans="2:5" ht="27" customHeight="1" x14ac:dyDescent="0.2">
      <c r="B25" s="11"/>
      <c r="C25" s="204"/>
      <c r="D25" s="12"/>
      <c r="E25" s="166" t="str">
        <f t="shared" si="0"/>
        <v/>
      </c>
    </row>
    <row r="26" spans="2:5" ht="27" customHeight="1" x14ac:dyDescent="0.2">
      <c r="B26" s="11"/>
      <c r="C26" s="204"/>
      <c r="D26" s="12"/>
      <c r="E26" s="166" t="str">
        <f t="shared" si="0"/>
        <v/>
      </c>
    </row>
    <row r="27" spans="2:5" ht="27" customHeight="1" x14ac:dyDescent="0.2">
      <c r="B27" s="11"/>
      <c r="C27" s="204"/>
      <c r="D27" s="12"/>
      <c r="E27" s="166" t="str">
        <f t="shared" si="0"/>
        <v/>
      </c>
    </row>
    <row r="28" spans="2:5" ht="27" customHeight="1" x14ac:dyDescent="0.2">
      <c r="B28" s="11"/>
      <c r="C28" s="204"/>
      <c r="D28" s="12"/>
      <c r="E28" s="166" t="str">
        <f t="shared" si="0"/>
        <v/>
      </c>
    </row>
    <row r="29" spans="2:5" ht="27" customHeight="1" x14ac:dyDescent="0.2">
      <c r="B29" s="11"/>
      <c r="C29" s="204"/>
      <c r="D29" s="12"/>
      <c r="E29" s="166" t="str">
        <f t="shared" si="0"/>
        <v/>
      </c>
    </row>
    <row r="30" spans="2:5" ht="27" customHeight="1" x14ac:dyDescent="0.2">
      <c r="B30" s="11"/>
      <c r="C30" s="204"/>
      <c r="D30" s="12"/>
      <c r="E30" s="166" t="str">
        <f t="shared" si="0"/>
        <v/>
      </c>
    </row>
    <row r="31" spans="2:5" ht="27" customHeight="1" x14ac:dyDescent="0.2">
      <c r="B31" s="11"/>
      <c r="C31" s="204"/>
      <c r="D31" s="12"/>
      <c r="E31" s="166" t="str">
        <f t="shared" si="0"/>
        <v/>
      </c>
    </row>
    <row r="32" spans="2:5" ht="27" customHeight="1" x14ac:dyDescent="0.2">
      <c r="B32" s="167"/>
      <c r="C32" s="120">
        <f>SUBTOTAL(109,$C$13:$C$31)</f>
        <v>0</v>
      </c>
      <c r="D32" s="168" t="s">
        <v>72</v>
      </c>
    </row>
    <row r="33" spans="2:5" ht="11.25" customHeight="1" x14ac:dyDescent="0.2">
      <c r="B33" s="153" t="s">
        <v>73</v>
      </c>
      <c r="C33" s="169"/>
      <c r="E33" s="152" t="str">
        <f t="shared" si="0"/>
        <v/>
      </c>
    </row>
    <row r="34" spans="2:5" ht="11.25" customHeight="1" x14ac:dyDescent="0.2">
      <c r="B34" s="153" t="s">
        <v>74</v>
      </c>
      <c r="C34" s="169"/>
      <c r="E34" s="152" t="str">
        <f t="shared" si="0"/>
        <v/>
      </c>
    </row>
    <row r="35" spans="2:5" ht="11.25" customHeight="1" x14ac:dyDescent="0.2">
      <c r="B35" s="153" t="s">
        <v>75</v>
      </c>
      <c r="C35" s="169"/>
      <c r="E35" s="152" t="str">
        <f t="shared" si="0"/>
        <v/>
      </c>
    </row>
    <row r="36" spans="2:5" ht="11.25" customHeight="1" x14ac:dyDescent="0.2">
      <c r="B36" s="170" t="s">
        <v>76</v>
      </c>
    </row>
    <row r="38" spans="2:5" ht="11.25" customHeight="1" x14ac:dyDescent="0.2">
      <c r="B38" s="171" t="s">
        <v>77</v>
      </c>
      <c r="C38" s="171" t="s">
        <v>78</v>
      </c>
      <c r="D38" s="153"/>
    </row>
    <row r="39" spans="2:5" ht="27" customHeight="1" x14ac:dyDescent="0.2">
      <c r="B39" s="205"/>
      <c r="C39" s="204"/>
      <c r="D39" s="153"/>
    </row>
    <row r="40" spans="2:5" ht="27" customHeight="1" x14ac:dyDescent="0.2">
      <c r="B40" s="206"/>
      <c r="C40" s="204"/>
      <c r="D40" s="153"/>
    </row>
    <row r="41" spans="2:5" ht="27" customHeight="1" x14ac:dyDescent="0.2">
      <c r="B41" s="172"/>
      <c r="C41" s="120">
        <f>SUM(C39:C40)</f>
        <v>0</v>
      </c>
      <c r="D41" s="87" t="s">
        <v>79</v>
      </c>
    </row>
  </sheetData>
  <sheetProtection algorithmName="SHA-512" hashValue="h36jo2K//M6S3cRg7iUA1yYdgDhaV3NuZjF0j6d98PkF7/e/uZzUf5BOZOJQyzKa6iK0C9GNrEiaZ/L23C/DVQ==" saltValue="nThbDkaqmfsN7iwNrvRk7A==" spinCount="100000" sheet="1" objects="1" scenarios="1"/>
  <mergeCells count="3">
    <mergeCell ref="C1:D1"/>
    <mergeCell ref="B10:D10"/>
    <mergeCell ref="B11:D11"/>
  </mergeCells>
  <pageMargins left="0.25" right="0.25" top="0.75" bottom="0.75" header="0.511811023622047" footer="0.511811023622047"/>
  <pageSetup paperSize="9" scale="70" orientation="landscape" horizontalDpi="300" verticalDpi="300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controllo_costi!$C$3:$C$9</xm:f>
          </x14:formula1>
          <x14:formula2>
            <xm:f>0</xm:f>
          </x14:formula2>
          <xm:sqref>D13:D31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C1:K30"/>
  <sheetViews>
    <sheetView topLeftCell="A5" zoomScaleNormal="100" workbookViewId="0">
      <selection activeCell="F25" sqref="F25"/>
    </sheetView>
  </sheetViews>
  <sheetFormatPr defaultColWidth="8.7109375" defaultRowHeight="15" x14ac:dyDescent="0.25"/>
  <cols>
    <col min="3" max="3" width="34.140625" customWidth="1"/>
    <col min="4" max="4" width="14" style="2" customWidth="1"/>
    <col min="5" max="5" width="14" customWidth="1"/>
    <col min="6" max="6" width="11" customWidth="1"/>
    <col min="7" max="7" width="34.140625" customWidth="1"/>
    <col min="8" max="8" width="14" style="2" customWidth="1"/>
    <col min="9" max="9" width="14" customWidth="1"/>
    <col min="11" max="11" width="50.5703125" customWidth="1"/>
  </cols>
  <sheetData>
    <row r="1" spans="3:11" ht="15" customHeight="1" x14ac:dyDescent="0.25">
      <c r="C1" s="13" t="s">
        <v>80</v>
      </c>
      <c r="D1" s="14"/>
      <c r="E1" s="15"/>
      <c r="G1" s="14"/>
      <c r="H1" s="15"/>
    </row>
    <row r="2" spans="3:11" ht="15" customHeight="1" x14ac:dyDescent="0.25">
      <c r="C2" s="16" t="s">
        <v>81</v>
      </c>
      <c r="D2" s="14"/>
      <c r="E2" s="15"/>
      <c r="G2" s="14"/>
      <c r="H2" s="15"/>
    </row>
    <row r="3" spans="3:11" ht="27.75" customHeight="1" x14ac:dyDescent="0.25">
      <c r="C3" s="17" t="s">
        <v>82</v>
      </c>
      <c r="D3" s="14"/>
      <c r="E3" s="15"/>
      <c r="G3" s="15"/>
    </row>
    <row r="4" spans="3:11" ht="27.75" customHeight="1" x14ac:dyDescent="0.25">
      <c r="C4" s="17" t="s">
        <v>83</v>
      </c>
      <c r="D4" s="14"/>
      <c r="E4" s="15"/>
      <c r="G4" s="14"/>
      <c r="H4" s="15"/>
    </row>
    <row r="5" spans="3:11" ht="15" customHeight="1" x14ac:dyDescent="0.25">
      <c r="C5" s="14"/>
      <c r="D5" s="15"/>
      <c r="G5" s="14"/>
      <c r="H5" s="15"/>
      <c r="K5" s="18" t="s">
        <v>84</v>
      </c>
    </row>
    <row r="6" spans="3:11" ht="57" customHeight="1" x14ac:dyDescent="0.25">
      <c r="C6" s="19" t="s">
        <v>85</v>
      </c>
      <c r="D6" s="20" t="s">
        <v>86</v>
      </c>
      <c r="E6" s="19" t="s">
        <v>87</v>
      </c>
      <c r="G6" s="19" t="s">
        <v>88</v>
      </c>
      <c r="H6" s="20" t="s">
        <v>86</v>
      </c>
      <c r="I6" s="19" t="s">
        <v>87</v>
      </c>
      <c r="K6" s="21" t="str">
        <f t="array" ref="K6">_xlfn.TEXTJOIN(", ",TRUE(),
   IFERROR(_xlfn._xlws.FILTER(C7:C21,UPPER(TRIM(E7:E21))="NO"),""),
   IFERROR(_xlfn._xlws.FILTER(G7:G21,UPPER(TRIM(I7:I21))="NO"),"")
)</f>
        <v/>
      </c>
    </row>
    <row r="7" spans="3:11" ht="15" customHeight="1" x14ac:dyDescent="0.25">
      <c r="C7" s="22" t="str">
        <f>IF(DOMANDA_BANDO!$C$7="Unione di Comuni della Regione Emilia-Romagna",DOMANDA_BANDO!F8,"")</f>
        <v/>
      </c>
      <c r="D7" s="23" t="str">
        <f>IFERROR(VLOOKUP(Convalide!$C7,Tabella_Comuni_RER[[Comune]:[Residenti al 31/12/2024]],3,FALSE()), "")</f>
        <v/>
      </c>
      <c r="E7" s="24" t="str">
        <f>IFERROR(VLOOKUP(Tabella5[[#This Row],[verifica comuni partecipanti x Unioni]],Tabella_Comuni_RER[],4,FALSE()),"")</f>
        <v/>
      </c>
      <c r="G7" s="22" t="str">
        <f t="array" ref="G7">IF(
  OR(
    TRIM(DOMANDA_BANDO!$C$7)="Comune della Regione Emilia-Romagna",
    TRIM(DOMANDA_BANDO!$C$7)="Associazione di Comuni della Regione Emilia-Romagna"
  ),
  _xlfn.LET(
    _xlpm.k,ROWS($A$1:A1),
    IF(
      _xlpm.k=1,
      DOMANDA_BANDO!$E$7,
      IF(
        _xlpm.k&lt;=9,
        INDEX(DOMANDA_BANDO!$I$7:$I$14,_xlpm.k-1),
        INDEX(DOMANDA_BANDO!$K$7:$K$14,_xlpm.k-9)
      )
    )
  ),
  ""
)</f>
        <v/>
      </c>
      <c r="H7" s="23" t="str">
        <f>IFERROR(VLOOKUP(Convalide!$G7,Tabella_Comuni_RER[[Comune]:[Residenti al 31/12/2024]],3,FALSE()), "")</f>
        <v/>
      </c>
      <c r="I7" s="24" t="str">
        <f>IFERROR(VLOOKUP(Tabella55[[#This Row],[verifica comuni partecipanti x Associazioni]],Tabella_Comuni_RER[],4,FALSE()),"")</f>
        <v/>
      </c>
    </row>
    <row r="8" spans="3:11" ht="15" customHeight="1" x14ac:dyDescent="0.25">
      <c r="C8" s="22" t="str">
        <f>IF(DOMANDA_BANDO!$C$7="Unione di Comuni della Regione Emilia-Romagna",DOMANDA_BANDO!F9,"")</f>
        <v/>
      </c>
      <c r="D8" s="23" t="str">
        <f>IFERROR(VLOOKUP(Convalide!$C8,Tabella_Comuni_RER[[Comune]:[Residenti al 31/12/2024]],3,FALSE()), "")</f>
        <v/>
      </c>
      <c r="E8" s="24" t="str">
        <f>IFERROR(VLOOKUP(Tabella5[[#This Row],[verifica comuni partecipanti x Unioni]],Tabella_Comuni_RER[],4,FALSE()),"")</f>
        <v/>
      </c>
      <c r="G8" s="22" t="str">
        <f t="array" ref="G8">IF(
  OR(
    TRIM(DOMANDA_BANDO!$C$7)="Comune della Regione Emilia-Romagna",
    TRIM(DOMANDA_BANDO!$C$7)="Associazione di Comuni della Regione Emilia-Romagna"
  ),
  _xlfn.LET(
    _xlpm.k,ROWS($A$1:A2),
    IF(
      _xlpm.k=1,
      DOMANDA_BANDO!$E$7,
      IF(
        _xlpm.k&lt;=9,
        INDEX(DOMANDA_BANDO!$I$7:$I$14,_xlpm.k-1),
        INDEX(DOMANDA_BANDO!$K$7:$K$14,_xlpm.k-9)
      )
    )
  ),
  ""
)</f>
        <v/>
      </c>
      <c r="H8" s="23" t="str">
        <f>IFERROR(VLOOKUP(Convalide!$G8,Tabella_Comuni_RER[[Comune]:[Residenti al 31/12/2024]],3,FALSE()), "")</f>
        <v/>
      </c>
      <c r="I8" s="24" t="str">
        <f>IFERROR(VLOOKUP(Tabella55[[#This Row],[verifica comuni partecipanti x Associazioni]],Tabella_Comuni_RER[],4,FALSE()),"")</f>
        <v/>
      </c>
    </row>
    <row r="9" spans="3:11" ht="15" customHeight="1" x14ac:dyDescent="0.25">
      <c r="C9" s="22" t="str">
        <f>IF(DOMANDA_BANDO!$C$7="Unione di Comuni della Regione Emilia-Romagna",DOMANDA_BANDO!F10,"")</f>
        <v/>
      </c>
      <c r="D9" s="23" t="str">
        <f>IFERROR(VLOOKUP(Convalide!$C9,Tabella_Comuni_RER[[Comune]:[Residenti al 31/12/2024]],3,FALSE()), "")</f>
        <v/>
      </c>
      <c r="E9" s="24" t="str">
        <f>IFERROR(VLOOKUP(Tabella5[[#This Row],[verifica comuni partecipanti x Unioni]],Tabella_Comuni_RER[],4,FALSE()),"")</f>
        <v/>
      </c>
      <c r="G9" s="22" t="str">
        <f t="array" ref="G9">IF(
  OR(
    TRIM(DOMANDA_BANDO!$C$7)="Comune della Regione Emilia-Romagna",
    TRIM(DOMANDA_BANDO!$C$7)="Associazione di Comuni della Regione Emilia-Romagna"
  ),
  _xlfn.LET(
    _xlpm.k,ROWS($A$1:A3),
    IF(
      _xlpm.k=1,
      DOMANDA_BANDO!$E$7,
      IF(
        _xlpm.k&lt;=9,
        INDEX(DOMANDA_BANDO!$I$7:$I$14,_xlpm.k-1),
        INDEX(DOMANDA_BANDO!$K$7:$K$14,_xlpm.k-9)
      )
    )
  ),
  ""
)</f>
        <v/>
      </c>
      <c r="H9" s="23" t="str">
        <f>IFERROR(VLOOKUP(Convalide!$G9,Tabella_Comuni_RER[[Comune]:[Residenti al 31/12/2024]],3,FALSE()), "")</f>
        <v/>
      </c>
      <c r="I9" s="24" t="str">
        <f>IFERROR(VLOOKUP(Tabella55[[#This Row],[verifica comuni partecipanti x Associazioni]],Tabella_Comuni_RER[],4,FALSE()),"")</f>
        <v/>
      </c>
    </row>
    <row r="10" spans="3:11" ht="15" customHeight="1" x14ac:dyDescent="0.25">
      <c r="C10" s="22" t="str">
        <f>IF(DOMANDA_BANDO!$C$7="Unione di Comuni della Regione Emilia-Romagna",DOMANDA_BANDO!F11,"")</f>
        <v/>
      </c>
      <c r="D10" s="23" t="str">
        <f>IFERROR(VLOOKUP(Convalide!$C10,Tabella_Comuni_RER[[Comune]:[Residenti al 31/12/2024]],3,FALSE()), "")</f>
        <v/>
      </c>
      <c r="E10" s="24" t="str">
        <f>IFERROR(VLOOKUP(Tabella5[[#This Row],[verifica comuni partecipanti x Unioni]],Tabella_Comuni_RER[],4,FALSE()),"")</f>
        <v/>
      </c>
      <c r="G10" s="22" t="str">
        <f t="array" ref="G10">IF(
  OR(
    TRIM(DOMANDA_BANDO!$C$7)="Comune della Regione Emilia-Romagna",
    TRIM(DOMANDA_BANDO!$C$7)="Associazione di Comuni della Regione Emilia-Romagna"
  ),
  _xlfn.LET(
    _xlpm.k,ROWS($A$1:A4),
    IF(
      _xlpm.k=1,
      DOMANDA_BANDO!$E$7,
      IF(
        _xlpm.k&lt;=9,
        INDEX(DOMANDA_BANDO!$I$7:$I$14,_xlpm.k-1),
        INDEX(DOMANDA_BANDO!$K$7:$K$14,_xlpm.k-9)
      )
    )
  ),
  ""
)</f>
        <v/>
      </c>
      <c r="H10" s="23" t="str">
        <f>IFERROR(VLOOKUP(Convalide!$G10,Tabella_Comuni_RER[[Comune]:[Residenti al 31/12/2024]],3,FALSE()), "")</f>
        <v/>
      </c>
      <c r="I10" s="24" t="str">
        <f>IFERROR(VLOOKUP(Tabella55[[#This Row],[verifica comuni partecipanti x Associazioni]],Tabella_Comuni_RER[],4,FALSE()),"")</f>
        <v/>
      </c>
    </row>
    <row r="11" spans="3:11" ht="15" customHeight="1" x14ac:dyDescent="0.25">
      <c r="C11" s="22" t="str">
        <f>IF(DOMANDA_BANDO!$C$7="Unione di Comuni della Regione Emilia-Romagna",DOMANDA_BANDO!F12,"")</f>
        <v/>
      </c>
      <c r="D11" s="23" t="str">
        <f>IFERROR(VLOOKUP(Convalide!$C11,Tabella_Comuni_RER[[Comune]:[Residenti al 31/12/2024]],3,FALSE()), "")</f>
        <v/>
      </c>
      <c r="E11" s="24" t="str">
        <f>IFERROR(VLOOKUP(Tabella5[[#This Row],[verifica comuni partecipanti x Unioni]],Tabella_Comuni_RER[],4,FALSE()),"")</f>
        <v/>
      </c>
      <c r="G11" s="22" t="str">
        <f t="array" ref="G11">IF(
  OR(
    TRIM(DOMANDA_BANDO!$C$7)="Comune della Regione Emilia-Romagna",
    TRIM(DOMANDA_BANDO!$C$7)="Associazione di Comuni della Regione Emilia-Romagna"
  ),
  _xlfn.LET(
    _xlpm.k,ROWS($A$1:A5),
    IF(
      _xlpm.k=1,
      DOMANDA_BANDO!$E$7,
      IF(
        _xlpm.k&lt;=9,
        INDEX(DOMANDA_BANDO!$I$7:$I$14,_xlpm.k-1),
        INDEX(DOMANDA_BANDO!$K$7:$K$14,_xlpm.k-9)
      )
    )
  ),
  ""
)</f>
        <v/>
      </c>
      <c r="H11" s="23" t="str">
        <f>IFERROR(VLOOKUP(Convalide!$G11,Tabella_Comuni_RER[[Comune]:[Residenti al 31/12/2024]],3,FALSE()), "")</f>
        <v/>
      </c>
      <c r="I11" s="24" t="str">
        <f>IFERROR(VLOOKUP(Tabella55[[#This Row],[verifica comuni partecipanti x Associazioni]],Tabella_Comuni_RER[],4,FALSE()),"")</f>
        <v/>
      </c>
    </row>
    <row r="12" spans="3:11" ht="15" customHeight="1" x14ac:dyDescent="0.25">
      <c r="C12" s="22" t="str">
        <f>IF(DOMANDA_BANDO!$C$7="Unione di Comuni della Regione Emilia-Romagna",DOMANDA_BANDO!F13,"")</f>
        <v/>
      </c>
      <c r="D12" s="23" t="str">
        <f>IFERROR(VLOOKUP(Convalide!$C12,Tabella_Comuni_RER[[Comune]:[Residenti al 31/12/2024]],3,FALSE()), "")</f>
        <v/>
      </c>
      <c r="E12" s="24" t="str">
        <f>IFERROR(VLOOKUP(Tabella5[[#This Row],[verifica comuni partecipanti x Unioni]],Tabella_Comuni_RER[],4,FALSE()),"")</f>
        <v/>
      </c>
      <c r="G12" s="22" t="str">
        <f t="array" ref="G12">IF(
  OR(
    TRIM(DOMANDA_BANDO!$C$7)="Comune della Regione Emilia-Romagna",
    TRIM(DOMANDA_BANDO!$C$7)="Associazione di Comuni della Regione Emilia-Romagna"
  ),
  _xlfn.LET(
    _xlpm.k,ROWS($A$1:A6),
    IF(
      _xlpm.k=1,
      DOMANDA_BANDO!$E$7,
      IF(
        _xlpm.k&lt;=9,
        INDEX(DOMANDA_BANDO!$I$7:$I$14,_xlpm.k-1),
        INDEX(DOMANDA_BANDO!$K$7:$K$14,_xlpm.k-9)
      )
    )
  ),
  ""
)</f>
        <v/>
      </c>
      <c r="H12" s="23" t="str">
        <f>IFERROR(VLOOKUP(Convalide!$G12,Tabella_Comuni_RER[[Comune]:[Residenti al 31/12/2024]],3,FALSE()), "")</f>
        <v/>
      </c>
      <c r="I12" s="24" t="str">
        <f>IFERROR(VLOOKUP(Tabella55[[#This Row],[verifica comuni partecipanti x Associazioni]],Tabella_Comuni_RER[],4,FALSE()),"")</f>
        <v/>
      </c>
    </row>
    <row r="13" spans="3:11" ht="15" customHeight="1" x14ac:dyDescent="0.25">
      <c r="C13" s="22" t="str">
        <f>IF(DOMANDA_BANDO!$C$7="Unione di Comuni della Regione Emilia-Romagna",DOMANDA_BANDO!F14,"")</f>
        <v/>
      </c>
      <c r="D13" s="23" t="str">
        <f>IFERROR(VLOOKUP(Convalide!$C13,Tabella_Comuni_RER[[Comune]:[Residenti al 31/12/2024]],3,FALSE()), "")</f>
        <v/>
      </c>
      <c r="E13" s="24" t="str">
        <f>IFERROR(VLOOKUP(Tabella5[[#This Row],[verifica comuni partecipanti x Unioni]],Tabella_Comuni_RER[],4,FALSE()),"")</f>
        <v/>
      </c>
      <c r="G13" s="22" t="str">
        <f t="array" ref="G13">IF(
  OR(
    TRIM(DOMANDA_BANDO!$C$7)="Comune della Regione Emilia-Romagna",
    TRIM(DOMANDA_BANDO!$C$7)="Associazione di Comuni della Regione Emilia-Romagna"
  ),
  _xlfn.LET(
    _xlpm.k,ROWS($A$1:A7),
    IF(
      _xlpm.k=1,
      DOMANDA_BANDO!$E$7,
      IF(
        _xlpm.k&lt;=9,
        INDEX(DOMANDA_BANDO!$I$7:$I$14,_xlpm.k-1),
        INDEX(DOMANDA_BANDO!$K$7:$K$14,_xlpm.k-9)
      )
    )
  ),
  ""
)</f>
        <v/>
      </c>
      <c r="H13" s="23" t="str">
        <f>IFERROR(VLOOKUP(Convalide!$G13,Tabella_Comuni_RER[[Comune]:[Residenti al 31/12/2024]],3,FALSE()), "")</f>
        <v/>
      </c>
      <c r="I13" s="24" t="str">
        <f>IFERROR(VLOOKUP(Tabella55[[#This Row],[verifica comuni partecipanti x Associazioni]],Tabella_Comuni_RER[],4,FALSE()),"")</f>
        <v/>
      </c>
    </row>
    <row r="14" spans="3:11" ht="15" customHeight="1" x14ac:dyDescent="0.25">
      <c r="C14" s="22" t="str">
        <f>IF(DOMANDA_BANDO!$C$7="Unione di Comuni della Regione Emilia-Romagna",DOMANDA_BANDO!F15,"")</f>
        <v/>
      </c>
      <c r="D14" s="23" t="str">
        <f>IFERROR(VLOOKUP(Convalide!$C14,Tabella_Comuni_RER[[Comune]:[Residenti al 31/12/2024]],3,FALSE()), "")</f>
        <v/>
      </c>
      <c r="E14" s="24" t="str">
        <f>IFERROR(VLOOKUP(Tabella5[[#This Row],[verifica comuni partecipanti x Unioni]],Tabella_Comuni_RER[],4,FALSE()),"")</f>
        <v/>
      </c>
      <c r="G14" s="22" t="str">
        <f t="array" ref="G14">IF(
  OR(
    TRIM(DOMANDA_BANDO!$C$7)="Comune della Regione Emilia-Romagna",
    TRIM(DOMANDA_BANDO!$C$7)="Associazione di Comuni della Regione Emilia-Romagna"
  ),
  _xlfn.LET(
    _xlpm.k,ROWS($A$1:A8),
    IF(
      _xlpm.k=1,
      DOMANDA_BANDO!$E$7,
      IF(
        _xlpm.k&lt;=9,
        INDEX(DOMANDA_BANDO!$I$7:$I$14,_xlpm.k-1),
        INDEX(DOMANDA_BANDO!$K$7:$K$14,_xlpm.k-9)
      )
    )
  ),
  ""
)</f>
        <v/>
      </c>
      <c r="H14" s="23" t="str">
        <f>IFERROR(VLOOKUP(Convalide!$G14,Tabella_Comuni_RER[[Comune]:[Residenti al 31/12/2024]],3,FALSE()), "")</f>
        <v/>
      </c>
      <c r="I14" s="24" t="str">
        <f>IFERROR(VLOOKUP(Tabella55[[#This Row],[verifica comuni partecipanti x Associazioni]],Tabella_Comuni_RER[],4,FALSE()),"")</f>
        <v/>
      </c>
    </row>
    <row r="15" spans="3:11" ht="15" customHeight="1" x14ac:dyDescent="0.25">
      <c r="C15" s="22" t="str">
        <f>IF(DOMANDA_BANDO!$C$7="Unione di Comuni della Regione Emilia-Romagna",DOMANDA_BANDO!F16,"")</f>
        <v/>
      </c>
      <c r="D15" s="23" t="str">
        <f>IFERROR(VLOOKUP(Convalide!$C15,Tabella_Comuni_RER[[Comune]:[Residenti al 31/12/2024]],3,FALSE()), "")</f>
        <v/>
      </c>
      <c r="E15" s="24" t="str">
        <f>IFERROR(VLOOKUP(Tabella5[[#This Row],[verifica comuni partecipanti x Unioni]],Tabella_Comuni_RER[],4,FALSE()),"")</f>
        <v/>
      </c>
      <c r="G15" s="22" t="str">
        <f t="array" ref="G15">IF(
  OR(
    TRIM(DOMANDA_BANDO!$C$7)="Comune della Regione Emilia-Romagna",
    TRIM(DOMANDA_BANDO!$C$7)="Associazione di Comuni della Regione Emilia-Romagna"
  ),
  _xlfn.LET(
    _xlpm.k,ROWS($A$1:A9),
    IF(
      _xlpm.k=1,
      DOMANDA_BANDO!$E$7,
      IF(
        _xlpm.k&lt;=9,
        INDEX(DOMANDA_BANDO!$I$7:$I$14,_xlpm.k-1),
        INDEX(DOMANDA_BANDO!$K$7:$K$14,_xlpm.k-9)
      )
    )
  ),
  ""
)</f>
        <v/>
      </c>
      <c r="H15" s="23" t="str">
        <f>IFERROR(VLOOKUP(Convalide!$G15,Tabella_Comuni_RER[[Comune]:[Residenti al 31/12/2024]],3,FALSE()), "")</f>
        <v/>
      </c>
      <c r="I15" s="24" t="str">
        <f>IFERROR(VLOOKUP(Tabella55[[#This Row],[verifica comuni partecipanti x Associazioni]],Tabella_Comuni_RER[],4,FALSE()),"")</f>
        <v/>
      </c>
    </row>
    <row r="16" spans="3:11" ht="15" customHeight="1" x14ac:dyDescent="0.25">
      <c r="C16" s="22" t="str">
        <f>IF(DOMANDA_BANDO!$C$7="Unione di Comuni della Regione Emilia-Romagna",DOMANDA_BANDO!F17,"")</f>
        <v/>
      </c>
      <c r="D16" s="23" t="str">
        <f>IFERROR(VLOOKUP(Convalide!$C16,Tabella_Comuni_RER[[Comune]:[Residenti al 31/12/2024]],3,FALSE()), "")</f>
        <v/>
      </c>
      <c r="E16" s="24" t="str">
        <f>IFERROR(VLOOKUP(Tabella5[[#This Row],[verifica comuni partecipanti x Unioni]],Tabella_Comuni_RER[],4,FALSE()),"")</f>
        <v/>
      </c>
      <c r="G16" s="22" t="str">
        <f t="array" ref="G16">IF(
  OR(
    TRIM(DOMANDA_BANDO!$C$7)="Comune della Regione Emilia-Romagna",
    TRIM(DOMANDA_BANDO!$C$7)="Associazione di Comuni della Regione Emilia-Romagna"
  ),
  _xlfn.LET(
    _xlpm.k,ROWS($A$1:A10),
    IF(
      _xlpm.k=1,
      DOMANDA_BANDO!$E$7,
      IF(
        _xlpm.k&lt;=9,
        INDEX(DOMANDA_BANDO!$I$7:$I$14,_xlpm.k-1),
        INDEX(DOMANDA_BANDO!$K$7:$K$14,_xlpm.k-9)
      )
    )
  ),
  ""
)</f>
        <v/>
      </c>
      <c r="H16" s="23" t="str">
        <f>IFERROR(VLOOKUP(Convalide!$G16,Tabella_Comuni_RER[[Comune]:[Residenti al 31/12/2024]],3,FALSE()), "")</f>
        <v/>
      </c>
      <c r="I16" s="24" t="str">
        <f>IFERROR(VLOOKUP(Tabella55[[#This Row],[verifica comuni partecipanti x Associazioni]],Tabella_Comuni_RER[],4,FALSE()),"")</f>
        <v/>
      </c>
    </row>
    <row r="17" spans="3:9" ht="15" customHeight="1" x14ac:dyDescent="0.25">
      <c r="C17" s="22" t="str">
        <f>IF(DOMANDA_BANDO!$C$7="Unione di Comuni della Regione Emilia-Romagna",DOMANDA_BANDO!F18,"")</f>
        <v/>
      </c>
      <c r="D17" s="23" t="str">
        <f>IFERROR(VLOOKUP(Convalide!$C17,Tabella_Comuni_RER[[Comune]:[Residenti al 31/12/2024]],3,FALSE()), "")</f>
        <v/>
      </c>
      <c r="E17" s="24" t="str">
        <f>IFERROR(VLOOKUP(Tabella5[[#This Row],[verifica comuni partecipanti x Unioni]],Tabella_Comuni_RER[],4,FALSE()),"")</f>
        <v/>
      </c>
      <c r="G17" s="22" t="str">
        <f t="array" ref="G17">IF(
  OR(
    TRIM(DOMANDA_BANDO!$C$7)="Comune della Regione Emilia-Romagna",
    TRIM(DOMANDA_BANDO!$C$7)="Associazione di Comuni della Regione Emilia-Romagna"
  ),
  _xlfn.LET(
    _xlpm.k,ROWS($A$1:A11),
    IF(
      _xlpm.k=1,
      DOMANDA_BANDO!$E$7,
      IF(
        _xlpm.k&lt;=9,
        INDEX(DOMANDA_BANDO!$I$7:$I$14,_xlpm.k-1),
        INDEX(DOMANDA_BANDO!$K$7:$K$14,_xlpm.k-9)
      )
    )
  ),
  ""
)</f>
        <v/>
      </c>
      <c r="H17" s="23" t="str">
        <f>IFERROR(VLOOKUP(Convalide!$G17,Tabella_Comuni_RER[[Comune]:[Residenti al 31/12/2024]],3,FALSE()), "")</f>
        <v/>
      </c>
      <c r="I17" s="24" t="str">
        <f>IFERROR(VLOOKUP(Tabella55[[#This Row],[verifica comuni partecipanti x Associazioni]],Tabella_Comuni_RER[],4,FALSE()),"")</f>
        <v/>
      </c>
    </row>
    <row r="18" spans="3:9" ht="15" customHeight="1" x14ac:dyDescent="0.25">
      <c r="C18" s="22" t="str">
        <f>IF(DOMANDA_BANDO!$C$7="Unione di Comuni della Regione Emilia-Romagna",DOMANDA_BANDO!F19,"")</f>
        <v/>
      </c>
      <c r="D18" s="23" t="str">
        <f>IFERROR(VLOOKUP(Convalide!$C18,Tabella_Comuni_RER[[Comune]:[Residenti al 31/12/2024]],3,FALSE()), "")</f>
        <v/>
      </c>
      <c r="E18" s="24" t="str">
        <f>IFERROR(VLOOKUP(Tabella5[[#This Row],[verifica comuni partecipanti x Unioni]],Tabella_Comuni_RER[],4,FALSE()),"")</f>
        <v/>
      </c>
      <c r="G18" s="22" t="str">
        <f t="array" ref="G18">IF(
  OR(
    TRIM(DOMANDA_BANDO!$C$7)="Comune della Regione Emilia-Romagna",
    TRIM(DOMANDA_BANDO!$C$7)="Associazione di Comuni della Regione Emilia-Romagna"
  ),
  _xlfn.LET(
    _xlpm.k,ROWS($A$1:A12),
    IF(
      _xlpm.k=1,
      DOMANDA_BANDO!$E$7,
      IF(
        _xlpm.k&lt;=9,
        INDEX(DOMANDA_BANDO!$I$7:$I$14,_xlpm.k-1),
        INDEX(DOMANDA_BANDO!$K$7:$K$14,_xlpm.k-9)
      )
    )
  ),
  ""
)</f>
        <v/>
      </c>
      <c r="H18" s="23" t="str">
        <f>IFERROR(VLOOKUP(Convalide!$G18,Tabella_Comuni_RER[[Comune]:[Residenti al 31/12/2024]],3,FALSE()), "")</f>
        <v/>
      </c>
      <c r="I18" s="24" t="str">
        <f>IFERROR(VLOOKUP(Tabella55[[#This Row],[verifica comuni partecipanti x Associazioni]],Tabella_Comuni_RER[],4,FALSE()),"")</f>
        <v/>
      </c>
    </row>
    <row r="19" spans="3:9" ht="15" customHeight="1" x14ac:dyDescent="0.25">
      <c r="C19" s="22" t="str">
        <f>IF(DOMANDA_BANDO!$C$7="Unione di Comuni della Regione Emilia-Romagna",DOMANDA_BANDO!F20,"")</f>
        <v/>
      </c>
      <c r="D19" s="23" t="str">
        <f>IFERROR(VLOOKUP(Convalide!$C19,Tabella_Comuni_RER[[Comune]:[Residenti al 31/12/2024]],3,FALSE()), "")</f>
        <v/>
      </c>
      <c r="E19" s="24" t="str">
        <f>IFERROR(VLOOKUP(Tabella5[[#This Row],[verifica comuni partecipanti x Unioni]],Tabella_Comuni_RER[],4,FALSE()),"")</f>
        <v/>
      </c>
      <c r="G19" s="22" t="str">
        <f t="array" ref="G19">IF(
  OR(
    TRIM(DOMANDA_BANDO!$C$7)="Comune della Regione Emilia-Romagna",
    TRIM(DOMANDA_BANDO!$C$7)="Associazione di Comuni della Regione Emilia-Romagna"
  ),
  _xlfn.LET(
    _xlpm.k,ROWS($A$1:A13),
    IF(
      _xlpm.k=1,
      DOMANDA_BANDO!$E$7,
      IF(
        _xlpm.k&lt;=9,
        INDEX(DOMANDA_BANDO!$I$7:$I$14,_xlpm.k-1),
        INDEX(DOMANDA_BANDO!$K$7:$K$14,_xlpm.k-9)
      )
    )
  ),
  ""
)</f>
        <v/>
      </c>
      <c r="H19" s="23" t="str">
        <f>IFERROR(VLOOKUP(Convalide!$G19,Tabella_Comuni_RER[[Comune]:[Residenti al 31/12/2024]],3,FALSE()), "")</f>
        <v/>
      </c>
      <c r="I19" s="24" t="str">
        <f>IFERROR(VLOOKUP(Tabella55[[#This Row],[verifica comuni partecipanti x Associazioni]],Tabella_Comuni_RER[],4,FALSE()),"")</f>
        <v/>
      </c>
    </row>
    <row r="20" spans="3:9" ht="15" customHeight="1" x14ac:dyDescent="0.25">
      <c r="C20" s="22" t="str">
        <f>IF(DOMANDA_BANDO!$C$7="Unione di Comuni della Regione Emilia-Romagna",DOMANDA_BANDO!F21,"")</f>
        <v/>
      </c>
      <c r="D20" s="23" t="str">
        <f>IFERROR(VLOOKUP(Convalide!$C20,Tabella_Comuni_RER[[Comune]:[Residenti al 31/12/2024]],3,FALSE()), "")</f>
        <v/>
      </c>
      <c r="E20" s="24" t="str">
        <f>IFERROR(VLOOKUP(Tabella5[[#This Row],[verifica comuni partecipanti x Unioni]],Tabella_Comuni_RER[],4,FALSE()),"")</f>
        <v/>
      </c>
      <c r="G20" s="22" t="str">
        <f t="array" ref="G20">IF(
  OR(
    TRIM(DOMANDA_BANDO!$C$7)="Comune della Regione Emilia-Romagna",
    TRIM(DOMANDA_BANDO!$C$7)="Associazione di Comuni della Regione Emilia-Romagna"
  ),
  _xlfn.LET(
    _xlpm.k,ROWS($A$1:A14),
    IF(
      _xlpm.k=1,
      DOMANDA_BANDO!$E$7,
      IF(
        _xlpm.k&lt;=9,
        INDEX(DOMANDA_BANDO!$I$7:$I$14,_xlpm.k-1),
        INDEX(DOMANDA_BANDO!$K$7:$K$14,_xlpm.k-9)
      )
    )
  ),
  ""
)</f>
        <v/>
      </c>
      <c r="H20" s="23" t="str">
        <f>IFERROR(VLOOKUP(Convalide!$G20,Tabella_Comuni_RER[[Comune]:[Residenti al 31/12/2024]],3,FALSE()), "")</f>
        <v/>
      </c>
      <c r="I20" s="24" t="str">
        <f>IFERROR(VLOOKUP(Tabella55[[#This Row],[verifica comuni partecipanti x Associazioni]],Tabella_Comuni_RER[],4,FALSE()),"")</f>
        <v/>
      </c>
    </row>
    <row r="21" spans="3:9" ht="15" customHeight="1" x14ac:dyDescent="0.25">
      <c r="C21" s="22" t="str">
        <f>IF(DOMANDA_BANDO!$C$7="Unione di Comuni della Regione Emilia-Romagna",DOMANDA_BANDO!F22,"")</f>
        <v/>
      </c>
      <c r="D21" s="23" t="str">
        <f>IFERROR(VLOOKUP(Convalide!$C21,Tabella_Comuni_RER[[Comune]:[Residenti al 31/12/2024]],3,FALSE()), "")</f>
        <v/>
      </c>
      <c r="E21" s="24" t="str">
        <f>IFERROR(VLOOKUP(Tabella5[[#This Row],[verifica comuni partecipanti x Unioni]],Tabella_Comuni_RER[],4,FALSE()),"")</f>
        <v/>
      </c>
      <c r="G21" s="22" t="str">
        <f t="array" ref="G21">IF(
  OR(
    TRIM(DOMANDA_BANDO!$C$7)="Comune della Regione Emilia-Romagna",
    TRIM(DOMANDA_BANDO!$C$7)="Associazione di Comuni della Regione Emilia-Romagna"
  ),
  _xlfn.LET(
    _xlpm.k,ROWS($A$1:A15),
    IF(
      _xlpm.k=1,
      DOMANDA_BANDO!$E$7,
      IF(
        _xlpm.k&lt;=9,
        INDEX(DOMANDA_BANDO!$I$7:$I$14,_xlpm.k-1),
        INDEX(DOMANDA_BANDO!$K$7:$K$14,_xlpm.k-9)
      )
    )
  ),
  ""
)</f>
        <v/>
      </c>
      <c r="H21" s="23" t="str">
        <f>IFERROR(VLOOKUP(Convalide!$G21,Tabella_Comuni_RER[[Comune]:[Residenti al 31/12/2024]],3,FALSE()), "")</f>
        <v/>
      </c>
      <c r="I21" s="24" t="str">
        <f>IFERROR(VLOOKUP(Tabella55[[#This Row],[verifica comuni partecipanti x Associazioni]],Tabella_Comuni_RER[],4,FALSE()),"")</f>
        <v/>
      </c>
    </row>
    <row r="22" spans="3:9" ht="15" customHeight="1" x14ac:dyDescent="0.25">
      <c r="C22" s="25"/>
      <c r="D22" s="26">
        <f>SUBTOTAL(109,D7:D21)</f>
        <v>0</v>
      </c>
      <c r="E22" s="25" t="str">
        <f>IF(COUNTIF($E$7:$E$21,"*?")=0,"",IF(COUNTIF($E$7:$E$21,"NO")&gt;0,"ERRORE","OK"))</f>
        <v/>
      </c>
      <c r="G22" s="25"/>
      <c r="H22" s="26">
        <f>SUBTOTAL(109,H7:H21)</f>
        <v>0</v>
      </c>
      <c r="I22" s="25" t="str">
        <f>IF(COUNTIF($I$7:$I$21,"*?")=0,"",IF(COUNTIF($I$7:$I$21,"NO")&gt;0,"ERRORE","OK"))</f>
        <v/>
      </c>
    </row>
    <row r="24" spans="3:9" ht="15" customHeight="1" x14ac:dyDescent="0.25">
      <c r="C24" s="27" t="s">
        <v>89</v>
      </c>
    </row>
    <row r="25" spans="3:9" ht="15" customHeight="1" x14ac:dyDescent="0.25">
      <c r="C25" s="28" t="s">
        <v>90</v>
      </c>
    </row>
    <row r="26" spans="3:9" ht="15" customHeight="1" x14ac:dyDescent="0.25">
      <c r="C26" s="28" t="s">
        <v>91</v>
      </c>
    </row>
    <row r="27" spans="3:9" ht="15" customHeight="1" x14ac:dyDescent="0.25">
      <c r="C27" s="29" t="s">
        <v>23</v>
      </c>
    </row>
    <row r="29" spans="3:9" ht="15" customHeight="1" x14ac:dyDescent="0.25">
      <c r="C29" s="30" t="s">
        <v>92</v>
      </c>
    </row>
    <row r="30" spans="3:9" ht="15" customHeight="1" x14ac:dyDescent="0.25">
      <c r="C30" s="30" t="s">
        <v>93</v>
      </c>
    </row>
  </sheetData>
  <pageMargins left="0.7" right="0.7" top="0.75" bottom="0.75" header="0.511811023622047" footer="0.511811023622047"/>
  <pageSetup paperSize="9" orientation="portrait" horizontalDpi="300" verticalDpi="300"/>
  <tableParts count="4">
    <tablePart r:id="rId1"/>
    <tablePart r:id="rId2"/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H27"/>
  <sheetViews>
    <sheetView topLeftCell="A5" zoomScaleNormal="100" workbookViewId="0">
      <selection activeCell="D4" sqref="D4"/>
    </sheetView>
  </sheetViews>
  <sheetFormatPr defaultColWidth="8.7109375" defaultRowHeight="15" x14ac:dyDescent="0.25"/>
  <cols>
    <col min="2" max="2" width="13.85546875" style="2" customWidth="1"/>
    <col min="3" max="3" width="41.7109375" customWidth="1"/>
    <col min="4" max="4" width="18.28515625" customWidth="1"/>
    <col min="5" max="5" width="15.5703125" customWidth="1"/>
    <col min="6" max="6" width="22.5703125" customWidth="1"/>
    <col min="7" max="7" width="30" bestFit="1" customWidth="1"/>
    <col min="8" max="8" width="28.5703125" customWidth="1"/>
  </cols>
  <sheetData>
    <row r="2" spans="2:8" ht="27.75" customHeight="1" x14ac:dyDescent="0.25">
      <c r="B2" s="69" t="s">
        <v>94</v>
      </c>
      <c r="C2" s="70" t="s">
        <v>95</v>
      </c>
      <c r="E2" s="63" t="s">
        <v>96</v>
      </c>
      <c r="F2" s="71" t="s">
        <v>97</v>
      </c>
      <c r="G2" s="71" t="s">
        <v>98</v>
      </c>
      <c r="H2" s="64" t="s">
        <v>99</v>
      </c>
    </row>
    <row r="3" spans="2:8" ht="90" x14ac:dyDescent="0.25">
      <c r="B3" s="65">
        <f>SUMIF(Quadro_Economico!$D$13:$D$31,"Costi non eleggibili al contributo (IVA se recuperabile / altri costi del progetto che non sono elencati nel Bando tra i costi eleggibili)",Quadro_Economico!$C$13:$C$31)</f>
        <v>0</v>
      </c>
      <c r="C3" s="66" t="s">
        <v>100</v>
      </c>
      <c r="E3" s="72">
        <f>$B$3</f>
        <v>0</v>
      </c>
      <c r="F3" s="73" t="s">
        <v>100</v>
      </c>
      <c r="G3" s="74">
        <v>0</v>
      </c>
      <c r="H3" s="75">
        <f>Tabella9[[#This Row],[Costi totali proposti]]*Tabella9[[#This Row],[percentuale riconoscibilità]]</f>
        <v>0</v>
      </c>
    </row>
    <row r="4" spans="2:8" ht="41.25" customHeight="1" x14ac:dyDescent="0.25">
      <c r="B4" s="65">
        <f>SUMIF(Quadro_Economico!$D$13:$D$31,"Costi pienamente eleggibili al contributo",Quadro_Economico!$C$13:$C$31)</f>
        <v>0</v>
      </c>
      <c r="C4" s="66" t="s">
        <v>101</v>
      </c>
      <c r="E4" s="72">
        <f>$B$4+$B$5</f>
        <v>0</v>
      </c>
      <c r="F4" s="73" t="s">
        <v>102</v>
      </c>
      <c r="G4" s="74">
        <v>1</v>
      </c>
      <c r="H4" s="75">
        <f>Tabella9[[#This Row],[Costi totali proposti]]*Tabella9[[#This Row],[percentuale riconoscibilità]]</f>
        <v>0</v>
      </c>
    </row>
    <row r="5" spans="2:8" ht="41.25" customHeight="1" x14ac:dyDescent="0.25">
      <c r="B5" s="65">
        <f>SUMIF(Quadro_Economico!$D$13:$D$31,"IVA dei costi pienamente eleggibili al contributo (solo se costo non recuperabile)",Quadro_Economico!$C$13:$C$31)</f>
        <v>0</v>
      </c>
      <c r="C5" s="66" t="s">
        <v>103</v>
      </c>
      <c r="E5" s="72">
        <f>$B$6+$B$7</f>
        <v>0</v>
      </c>
      <c r="F5" s="73" t="s">
        <v>104</v>
      </c>
      <c r="G5" s="74">
        <v>0.5</v>
      </c>
      <c r="H5" s="75">
        <f>Tabella9[[#This Row],[Costi totali proposti]]*Tabella9[[#This Row],[percentuale riconoscibilità]]</f>
        <v>0</v>
      </c>
    </row>
    <row r="6" spans="2:8" ht="27.75" customHeight="1" x14ac:dyDescent="0.25">
      <c r="B6" s="65">
        <f>SUMIF(Quadro_Economico!$D$13:$D$31,"Costi parzialmente eleggibili al contributo",Quadro_Economico!$C$13:$C$31)</f>
        <v>0</v>
      </c>
      <c r="C6" s="66" t="s">
        <v>105</v>
      </c>
      <c r="E6" s="72">
        <f>$B$8+$B$9</f>
        <v>0</v>
      </c>
      <c r="F6" s="73" t="s">
        <v>106</v>
      </c>
      <c r="G6" s="74">
        <v>0.5</v>
      </c>
      <c r="H6" s="75">
        <f>Tabella9[[#This Row],[Costi totali proposti]]*Tabella9[[#This Row],[percentuale riconoscibilità]]</f>
        <v>0</v>
      </c>
    </row>
    <row r="7" spans="2:8" ht="27.75" customHeight="1" x14ac:dyDescent="0.25">
      <c r="B7" s="65">
        <f>SUMIF(Quadro_Economico!$D$13:$D$31,"IVA dei costi parzialmente eleggibili al contributo (solo se costo non recuperabile)",Quadro_Economico!$C$13:$C$31)</f>
        <v>0</v>
      </c>
      <c r="C7" s="66" t="s">
        <v>107</v>
      </c>
      <c r="E7" s="76"/>
      <c r="F7" s="77"/>
      <c r="G7" s="78"/>
      <c r="H7" s="79">
        <f>SUBTOTAL(109,Tabella9[Eleggibilità dei costi])</f>
        <v>0</v>
      </c>
    </row>
    <row r="8" spans="2:8" ht="15" customHeight="1" x14ac:dyDescent="0.25">
      <c r="B8" s="65">
        <f>SUMIF(Quadro_Economico!$D$13:$D$31,"Costi per case dell’acqua",Quadro_Economico!$C$13:$C$31)</f>
        <v>0</v>
      </c>
      <c r="C8" s="66" t="s">
        <v>108</v>
      </c>
    </row>
    <row r="9" spans="2:8" ht="27.75" customHeight="1" x14ac:dyDescent="0.25">
      <c r="B9" s="67">
        <f>SUMIF(Quadro_Economico!$D$13:$D$31,"IVA dei costi per case dell’acqua (solo se costo non recuperabile)",Quadro_Economico!$C$13:$C$31)</f>
        <v>0</v>
      </c>
      <c r="C9" s="68" t="s">
        <v>109</v>
      </c>
    </row>
    <row r="10" spans="2:8" ht="15" customHeight="1" x14ac:dyDescent="0.25">
      <c r="B10" s="15"/>
      <c r="C10" s="32"/>
    </row>
    <row r="12" spans="2:8" ht="41.25" customHeight="1" x14ac:dyDescent="0.25">
      <c r="C12" s="60" t="s">
        <v>110</v>
      </c>
      <c r="D12" s="61" t="s">
        <v>111</v>
      </c>
      <c r="E12" s="62" t="s">
        <v>112</v>
      </c>
      <c r="G12" s="52" t="s">
        <v>113</v>
      </c>
      <c r="H12" s="53" t="s">
        <v>114</v>
      </c>
    </row>
    <row r="13" spans="2:8" ht="15" customHeight="1" x14ac:dyDescent="0.25">
      <c r="C13" s="54" t="s">
        <v>90</v>
      </c>
      <c r="D13" s="55">
        <v>2000</v>
      </c>
      <c r="E13" s="56">
        <v>5000</v>
      </c>
      <c r="G13" s="33" t="s">
        <v>115</v>
      </c>
      <c r="H13" s="34">
        <f>prog_tipologia</f>
        <v>0</v>
      </c>
    </row>
    <row r="14" spans="2:8" ht="27.75" customHeight="1" x14ac:dyDescent="0.25">
      <c r="C14" s="54" t="s">
        <v>116</v>
      </c>
      <c r="D14" s="55">
        <v>2000</v>
      </c>
      <c r="E14" s="56">
        <v>20000</v>
      </c>
      <c r="G14" s="33" t="s">
        <v>117</v>
      </c>
      <c r="H14" s="35">
        <f>Tabella9[[#Totals],[Eleggibilità dei costi]]</f>
        <v>0</v>
      </c>
    </row>
    <row r="15" spans="2:8" ht="41.25" customHeight="1" x14ac:dyDescent="0.25">
      <c r="C15" s="54" t="s">
        <v>118</v>
      </c>
      <c r="D15" s="55">
        <v>2000</v>
      </c>
      <c r="E15" s="56">
        <v>60000</v>
      </c>
      <c r="G15" s="33" t="s">
        <v>119</v>
      </c>
      <c r="H15" s="36">
        <f>IF(Convalide!D22&lt;&gt;0,Convalide!D22,Convalide!H22)</f>
        <v>0</v>
      </c>
    </row>
    <row r="16" spans="2:8" ht="27.75" customHeight="1" x14ac:dyDescent="0.25">
      <c r="C16" s="54" t="s">
        <v>120</v>
      </c>
      <c r="D16" s="55">
        <v>2000</v>
      </c>
      <c r="E16" s="56">
        <v>100000</v>
      </c>
      <c r="G16" s="33" t="s">
        <v>46</v>
      </c>
      <c r="H16" s="35">
        <f>Quadro_Economico!$C$41</f>
        <v>0</v>
      </c>
    </row>
    <row r="17" spans="3:8" ht="41.25" customHeight="1" x14ac:dyDescent="0.25">
      <c r="C17" s="54" t="s">
        <v>121</v>
      </c>
      <c r="D17" s="55">
        <v>2000</v>
      </c>
      <c r="E17" s="56">
        <v>200000</v>
      </c>
      <c r="G17" s="37" t="s">
        <v>122</v>
      </c>
      <c r="H17" s="51">
        <f>IF(
  OR($H$13="Progetto sperimentale",$H$13="Progetto abilitante"),
  IF(
    MIN($H$14,
        IF($H$13="Progetto abilitante",5000,50000),
        $H$14-$H$16
    )&lt;2000,
    0,
    MAX(0,
        MIN($H$14,
            IF($H$13="Progetto abilitante",5000,50000),
            $H$14-$H$16
        )
    )
  ),
  IF(
    MIN(
       IF($H$14&lt;=IF($H$15&lt;=10000,20000,
                  IF($H$15&lt;=50000,60000,
                     IF($H$15&lt;=100000,100000,200000)
                  )
               )/2,
          $H$14,
          IF($H$15&lt;=10000,20000,
             IF($H$15&lt;=50000,60000,
                IF($H$15&lt;=100000,100000,200000)
             )
          )/2 + ($H$14 - IF($H$15&lt;=10000,20000,
                          IF($H$15&lt;=50000,60000,
                             IF($H$15&lt;=100000,100000,200000)
                          )
                       )/2)*0.8
       ),
       IF($H$15&lt;=10000,20000,
          IF($H$15&lt;=50000,60000,
             IF($H$15&lt;=100000,100000,200000)
          )
       ),
       $H$14,
       $H$14-$H$16
    )&lt;2000,
    0,
    MAX(0,
        MIN(
           IF($H$14&lt;=IF($H$15&lt;=10000,20000,
                      IF($H$15&lt;=50000,60000,
                         IF($H$15&lt;=100000,100000,200000)
                      )
                   )/2,
              $H$14,
              IF($H$15&lt;=10000,20000,
                 IF($H$15&lt;=50000,60000,
                    IF($H$15&lt;=100000,100000,200000)
                 )
              )/2 + ($H$14 - IF($H$15&lt;=10000,20000,
                              IF($H$15&lt;=50000,60000,
                                 IF($H$15&lt;=100000,100000,200000)
                              )
                           )/2)*0.8
           ),
           IF($H$15&lt;=10000,20000,
              IF($H$15&lt;=50000,60000,
                 IF($H$15&lt;=100000,100000,200000)
              )
           ),
           $H$14,
           $H$14-$H$16
        )
    )
  )
)</f>
        <v>0</v>
      </c>
    </row>
    <row r="18" spans="3:8" ht="15" customHeight="1" x14ac:dyDescent="0.25">
      <c r="C18" s="57" t="s">
        <v>23</v>
      </c>
      <c r="D18" s="58">
        <v>2000</v>
      </c>
      <c r="E18" s="59">
        <v>50000</v>
      </c>
    </row>
    <row r="27" spans="3:8" ht="15" customHeight="1" x14ac:dyDescent="0.25">
      <c r="D27" s="38"/>
    </row>
  </sheetData>
  <pageMargins left="0.7" right="0.7" top="0.75" bottom="0.75" header="0.511811023622047" footer="0.511811023622047"/>
  <pageSetup paperSize="9" orientation="portrait" horizontalDpi="300" verticalDpi="300"/>
  <tableParts count="4">
    <tablePart r:id="rId1"/>
    <tablePart r:id="rId2"/>
    <tablePart r:id="rId3"/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332"/>
  <sheetViews>
    <sheetView topLeftCell="A326" zoomScaleNormal="100" workbookViewId="0">
      <selection activeCell="F315" sqref="F315"/>
    </sheetView>
  </sheetViews>
  <sheetFormatPr defaultColWidth="8.7109375" defaultRowHeight="15" x14ac:dyDescent="0.25"/>
  <cols>
    <col min="1" max="1" width="33.42578125" style="2" customWidth="1"/>
    <col min="2" max="2" width="7.140625" style="39" customWidth="1"/>
    <col min="3" max="3" width="12" style="40" customWidth="1"/>
    <col min="4" max="4" width="17.85546875" style="39" customWidth="1"/>
  </cols>
  <sheetData>
    <row r="1" spans="1:4" s="31" customFormat="1" ht="68.25" customHeight="1" x14ac:dyDescent="0.25">
      <c r="A1" s="41" t="s">
        <v>123</v>
      </c>
      <c r="B1" s="41" t="s">
        <v>124</v>
      </c>
      <c r="C1" s="41" t="s">
        <v>125</v>
      </c>
      <c r="D1" s="41" t="s">
        <v>126</v>
      </c>
    </row>
    <row r="2" spans="1:4" ht="15" customHeight="1" x14ac:dyDescent="0.25">
      <c r="A2" s="31" t="s">
        <v>127</v>
      </c>
      <c r="B2" s="42" t="s">
        <v>128</v>
      </c>
      <c r="C2" s="43">
        <f>VLOOKUP(Tabella_Comuni_RER[[#This Row],[Comune]],Tabella11[[COMUNE]:[Abitanti residenti al 31/12/25]],2,FALSE())</f>
        <v>2061</v>
      </c>
      <c r="D2" s="42" t="s">
        <v>93</v>
      </c>
    </row>
    <row r="3" spans="1:4" ht="15" customHeight="1" x14ac:dyDescent="0.25">
      <c r="A3" s="31" t="s">
        <v>129</v>
      </c>
      <c r="B3" s="42" t="s">
        <v>130</v>
      </c>
      <c r="C3" s="43">
        <f>VLOOKUP(Tabella_Comuni_RER[[#This Row],[Comune]],Tabella11[[COMUNE]:[Abitanti residenti al 31/12/25]],2,FALSE())</f>
        <v>2054</v>
      </c>
      <c r="D3" s="42" t="s">
        <v>92</v>
      </c>
    </row>
    <row r="4" spans="1:4" ht="15" customHeight="1" x14ac:dyDescent="0.25">
      <c r="A4" s="31" t="s">
        <v>131</v>
      </c>
      <c r="B4" s="42" t="s">
        <v>132</v>
      </c>
      <c r="C4" s="43">
        <f>VLOOKUP(Tabella_Comuni_RER[[#This Row],[Comune]],Tabella11[[COMUNE]:[Abitanti residenti al 31/12/25]],2,FALSE())</f>
        <v>9018</v>
      </c>
      <c r="D4" s="42" t="s">
        <v>92</v>
      </c>
    </row>
    <row r="5" spans="1:4" ht="15" customHeight="1" x14ac:dyDescent="0.25">
      <c r="A5" s="31" t="s">
        <v>133</v>
      </c>
      <c r="B5" s="42" t="s">
        <v>134</v>
      </c>
      <c r="C5" s="43">
        <f>VLOOKUP(Tabella_Comuni_RER[[#This Row],[Comune]],Tabella11[[COMUNE]:[Abitanti residenti al 31/12/25]],2,FALSE())</f>
        <v>11618</v>
      </c>
      <c r="D5" s="42" t="s">
        <v>92</v>
      </c>
    </row>
    <row r="6" spans="1:4" ht="15" customHeight="1" x14ac:dyDescent="0.25">
      <c r="A6" s="31" t="s">
        <v>135</v>
      </c>
      <c r="B6" s="42" t="s">
        <v>128</v>
      </c>
      <c r="C6" s="43">
        <f>VLOOKUP(Tabella_Comuni_RER[[#This Row],[Comune]],Tabella11[[COMUNE]:[Abitanti residenti al 31/12/25]],2,FALSE())</f>
        <v>4784</v>
      </c>
      <c r="D6" s="42" t="s">
        <v>92</v>
      </c>
    </row>
    <row r="7" spans="1:4" ht="15" customHeight="1" x14ac:dyDescent="0.25">
      <c r="A7" s="31" t="s">
        <v>136</v>
      </c>
      <c r="B7" s="42" t="s">
        <v>128</v>
      </c>
      <c r="C7" s="43">
        <f>VLOOKUP(Tabella_Comuni_RER[[#This Row],[Comune]],Tabella11[[COMUNE]:[Abitanti residenti al 31/12/25]],2,FALSE())</f>
        <v>2935</v>
      </c>
      <c r="D7" s="42" t="s">
        <v>92</v>
      </c>
    </row>
    <row r="8" spans="1:4" ht="15" customHeight="1" x14ac:dyDescent="0.25">
      <c r="A8" s="31" t="s">
        <v>137</v>
      </c>
      <c r="B8" s="42" t="s">
        <v>138</v>
      </c>
      <c r="C8" s="43">
        <f>VLOOKUP(Tabella_Comuni_RER[[#This Row],[Comune]],Tabella11[[COMUNE]:[Abitanti residenti al 31/12/25]],2,FALSE())</f>
        <v>7298</v>
      </c>
      <c r="D8" s="42" t="s">
        <v>92</v>
      </c>
    </row>
    <row r="9" spans="1:4" ht="15" customHeight="1" x14ac:dyDescent="0.25">
      <c r="A9" s="31" t="s">
        <v>139</v>
      </c>
      <c r="B9" s="42" t="s">
        <v>138</v>
      </c>
      <c r="C9" s="43">
        <f>VLOOKUP(Tabella_Comuni_RER[[#This Row],[Comune]],Tabella11[[COMUNE]:[Abitanti residenti al 31/12/25]],2,FALSE())</f>
        <v>12401</v>
      </c>
      <c r="D9" s="42" t="s">
        <v>92</v>
      </c>
    </row>
    <row r="10" spans="1:4" ht="15" customHeight="1" x14ac:dyDescent="0.25">
      <c r="A10" s="31" t="s">
        <v>140</v>
      </c>
      <c r="B10" s="42" t="s">
        <v>138</v>
      </c>
      <c r="C10" s="43">
        <f>VLOOKUP(Tabella_Comuni_RER[[#This Row],[Comune]],Tabella11[[COMUNE]:[Abitanti residenti al 31/12/25]],2,FALSE())</f>
        <v>9585</v>
      </c>
      <c r="D10" s="42" t="s">
        <v>92</v>
      </c>
    </row>
    <row r="11" spans="1:4" ht="15" customHeight="1" x14ac:dyDescent="0.25">
      <c r="A11" s="31" t="s">
        <v>141</v>
      </c>
      <c r="B11" s="42" t="s">
        <v>142</v>
      </c>
      <c r="C11" s="43">
        <f>VLOOKUP(Tabella_Comuni_RER[[#This Row],[Comune]],Tabella11[[COMUNE]:[Abitanti residenti al 31/12/25]],2,FALSE())</f>
        <v>21396</v>
      </c>
      <c r="D11" s="42" t="s">
        <v>92</v>
      </c>
    </row>
    <row r="12" spans="1:4" ht="15" customHeight="1" x14ac:dyDescent="0.25">
      <c r="A12" s="31" t="s">
        <v>143</v>
      </c>
      <c r="B12" s="42" t="s">
        <v>134</v>
      </c>
      <c r="C12" s="43">
        <f>VLOOKUP(Tabella_Comuni_RER[[#This Row],[Comune]],Tabella11[[COMUNE]:[Abitanti residenti al 31/12/25]],2,FALSE())</f>
        <v>16553</v>
      </c>
      <c r="D12" s="42" t="s">
        <v>92</v>
      </c>
    </row>
    <row r="13" spans="1:4" ht="15" customHeight="1" x14ac:dyDescent="0.25">
      <c r="A13" s="31" t="s">
        <v>144</v>
      </c>
      <c r="B13" s="42" t="s">
        <v>134</v>
      </c>
      <c r="C13" s="43">
        <f>VLOOKUP(Tabella_Comuni_RER[[#This Row],[Comune]],Tabella11[[COMUNE]:[Abitanti residenti al 31/12/25]],2,FALSE())</f>
        <v>2318</v>
      </c>
      <c r="D13" s="42" t="s">
        <v>93</v>
      </c>
    </row>
    <row r="14" spans="1:4" ht="15" customHeight="1" x14ac:dyDescent="0.25">
      <c r="A14" s="31" t="s">
        <v>145</v>
      </c>
      <c r="B14" s="42" t="s">
        <v>146</v>
      </c>
      <c r="C14" s="43">
        <f>VLOOKUP(Tabella_Comuni_RER[[#This Row],[Comune]],Tabella11[[COMUNE]:[Abitanti residenti al 31/12/25]],2,FALSE())</f>
        <v>5601</v>
      </c>
      <c r="D14" s="42" t="s">
        <v>92</v>
      </c>
    </row>
    <row r="15" spans="1:4" ht="15" customHeight="1" x14ac:dyDescent="0.25">
      <c r="A15" s="31" t="s">
        <v>147</v>
      </c>
      <c r="B15" s="42" t="s">
        <v>132</v>
      </c>
      <c r="C15" s="43">
        <f>VLOOKUP(Tabella_Comuni_RER[[#This Row],[Comune]],Tabella11[[COMUNE]:[Abitanti residenti al 31/12/25]],2,FALSE())</f>
        <v>9672</v>
      </c>
      <c r="D15" s="42" t="s">
        <v>92</v>
      </c>
    </row>
    <row r="16" spans="1:4" ht="15" customHeight="1" x14ac:dyDescent="0.25">
      <c r="A16" s="31" t="s">
        <v>148</v>
      </c>
      <c r="B16" s="42" t="s">
        <v>132</v>
      </c>
      <c r="C16" s="43">
        <f>VLOOKUP(Tabella_Comuni_RER[[#This Row],[Comune]],Tabella11[[COMUNE]:[Abitanti residenti al 31/12/25]],2,FALSE())</f>
        <v>3263</v>
      </c>
      <c r="D16" s="42" t="s">
        <v>92</v>
      </c>
    </row>
    <row r="17" spans="1:4" ht="15" customHeight="1" x14ac:dyDescent="0.25">
      <c r="A17" s="31" t="s">
        <v>149</v>
      </c>
      <c r="B17" s="42" t="s">
        <v>130</v>
      </c>
      <c r="C17" s="43">
        <f>VLOOKUP(Tabella_Comuni_RER[[#This Row],[Comune]],Tabella11[[COMUNE]:[Abitanti residenti al 31/12/25]],2,FALSE())</f>
        <v>1976</v>
      </c>
      <c r="D17" s="42" t="s">
        <v>92</v>
      </c>
    </row>
    <row r="18" spans="1:4" ht="15" customHeight="1" x14ac:dyDescent="0.25">
      <c r="A18" s="31" t="s">
        <v>150</v>
      </c>
      <c r="B18" s="42" t="s">
        <v>138</v>
      </c>
      <c r="C18" s="43">
        <f>VLOOKUP(Tabella_Comuni_RER[[#This Row],[Comune]],Tabella11[[COMUNE]:[Abitanti residenti al 31/12/25]],2,FALSE())</f>
        <v>7275</v>
      </c>
      <c r="D18" s="42" t="s">
        <v>92</v>
      </c>
    </row>
    <row r="19" spans="1:4" ht="15" customHeight="1" x14ac:dyDescent="0.25">
      <c r="A19" s="31" t="s">
        <v>151</v>
      </c>
      <c r="B19" s="42" t="s">
        <v>152</v>
      </c>
      <c r="C19" s="43">
        <f>VLOOKUP(Tabella_Comuni_RER[[#This Row],[Comune]],Tabella11[[COMUNE]:[Abitanti residenti al 31/12/25]],2,FALSE())</f>
        <v>4314</v>
      </c>
      <c r="D19" s="42" t="s">
        <v>93</v>
      </c>
    </row>
    <row r="20" spans="1:4" ht="15" customHeight="1" x14ac:dyDescent="0.25">
      <c r="A20" s="31" t="s">
        <v>153</v>
      </c>
      <c r="B20" s="42" t="s">
        <v>130</v>
      </c>
      <c r="C20" s="43">
        <f>VLOOKUP(Tabella_Comuni_RER[[#This Row],[Comune]],Tabella11[[COMUNE]:[Abitanti residenti al 31/12/25]],2,FALSE())</f>
        <v>3124</v>
      </c>
      <c r="D20" s="42" t="s">
        <v>92</v>
      </c>
    </row>
    <row r="21" spans="1:4" ht="15" customHeight="1" x14ac:dyDescent="0.25">
      <c r="A21" s="31" t="s">
        <v>154</v>
      </c>
      <c r="B21" s="42" t="s">
        <v>155</v>
      </c>
      <c r="C21" s="43">
        <f>VLOOKUP(Tabella_Comuni_RER[[#This Row],[Comune]],Tabella11[[COMUNE]:[Abitanti residenti al 31/12/25]],2,FALSE())</f>
        <v>19551</v>
      </c>
      <c r="D21" s="42" t="s">
        <v>92</v>
      </c>
    </row>
    <row r="22" spans="1:4" ht="15" customHeight="1" x14ac:dyDescent="0.25">
      <c r="A22" s="31" t="s">
        <v>156</v>
      </c>
      <c r="B22" s="42" t="s">
        <v>138</v>
      </c>
      <c r="C22" s="43">
        <f>VLOOKUP(Tabella_Comuni_RER[[#This Row],[Comune]],Tabella11[[COMUNE]:[Abitanti residenti al 31/12/25]],2,FALSE())</f>
        <v>5855</v>
      </c>
      <c r="D22" s="42" t="s">
        <v>92</v>
      </c>
    </row>
    <row r="23" spans="1:4" ht="15" customHeight="1" x14ac:dyDescent="0.25">
      <c r="A23" s="31" t="s">
        <v>157</v>
      </c>
      <c r="B23" s="42" t="s">
        <v>130</v>
      </c>
      <c r="C23" s="43">
        <f>VLOOKUP(Tabella_Comuni_RER[[#This Row],[Comune]],Tabella11[[COMUNE]:[Abitanti residenti al 31/12/25]],2,FALSE())</f>
        <v>1935</v>
      </c>
      <c r="D23" s="42" t="s">
        <v>92</v>
      </c>
    </row>
    <row r="24" spans="1:4" ht="15" customHeight="1" x14ac:dyDescent="0.25">
      <c r="A24" s="31" t="s">
        <v>158</v>
      </c>
      <c r="B24" s="42" t="s">
        <v>146</v>
      </c>
      <c r="C24" s="43">
        <f>VLOOKUP(Tabella_Comuni_RER[[#This Row],[Comune]],Tabella11[[COMUNE]:[Abitanti residenti al 31/12/25]],2,FALSE())</f>
        <v>11190</v>
      </c>
      <c r="D24" s="42" t="s">
        <v>92</v>
      </c>
    </row>
    <row r="25" spans="1:4" ht="15" customHeight="1" x14ac:dyDescent="0.25">
      <c r="A25" s="31" t="s">
        <v>159</v>
      </c>
      <c r="B25" s="42" t="s">
        <v>128</v>
      </c>
      <c r="C25" s="43">
        <f>VLOOKUP(Tabella_Comuni_RER[[#This Row],[Comune]],Tabella11[[COMUNE]:[Abitanti residenti al 31/12/25]],2,FALSE())</f>
        <v>933</v>
      </c>
      <c r="D25" s="42" t="s">
        <v>92</v>
      </c>
    </row>
    <row r="26" spans="1:4" ht="15" customHeight="1" x14ac:dyDescent="0.25">
      <c r="A26" s="31" t="s">
        <v>160</v>
      </c>
      <c r="B26" s="42" t="s">
        <v>128</v>
      </c>
      <c r="C26" s="43">
        <f>VLOOKUP(Tabella_Comuni_RER[[#This Row],[Comune]],Tabella11[[COMUNE]:[Abitanti residenti al 31/12/25]],2,FALSE())</f>
        <v>2633</v>
      </c>
      <c r="D26" s="42" t="s">
        <v>93</v>
      </c>
    </row>
    <row r="27" spans="1:4" ht="15" customHeight="1" x14ac:dyDescent="0.25">
      <c r="A27" s="31" t="s">
        <v>161</v>
      </c>
      <c r="B27" s="42" t="s">
        <v>132</v>
      </c>
      <c r="C27" s="43">
        <f>VLOOKUP(Tabella_Comuni_RER[[#This Row],[Comune]],Tabella11[[COMUNE]:[Abitanti residenti al 31/12/25]],2,FALSE())</f>
        <v>10224</v>
      </c>
      <c r="D27" s="42" t="s">
        <v>92</v>
      </c>
    </row>
    <row r="28" spans="1:4" ht="15" customHeight="1" x14ac:dyDescent="0.25">
      <c r="A28" s="31" t="s">
        <v>162</v>
      </c>
      <c r="B28" s="42" t="s">
        <v>128</v>
      </c>
      <c r="C28" s="43">
        <f>VLOOKUP(Tabella_Comuni_RER[[#This Row],[Comune]],Tabella11[[COMUNE]:[Abitanti residenti al 31/12/25]],2,FALSE())</f>
        <v>3399</v>
      </c>
      <c r="D28" s="42" t="s">
        <v>93</v>
      </c>
    </row>
    <row r="29" spans="1:4" ht="15" customHeight="1" x14ac:dyDescent="0.25">
      <c r="A29" s="31" t="s">
        <v>163</v>
      </c>
      <c r="B29" s="42" t="s">
        <v>138</v>
      </c>
      <c r="C29" s="43">
        <f>VLOOKUP(Tabella_Comuni_RER[[#This Row],[Comune]],Tabella11[[COMUNE]:[Abitanti residenti al 31/12/25]],2,FALSE())</f>
        <v>391200</v>
      </c>
      <c r="D29" s="42" t="s">
        <v>92</v>
      </c>
    </row>
    <row r="30" spans="1:4" ht="15" customHeight="1" x14ac:dyDescent="0.25">
      <c r="A30" s="31" t="s">
        <v>164</v>
      </c>
      <c r="B30" s="42" t="s">
        <v>152</v>
      </c>
      <c r="C30" s="43">
        <f>VLOOKUP(Tabella_Comuni_RER[[#This Row],[Comune]],Tabella11[[COMUNE]:[Abitanti residenti al 31/12/25]],2,FALSE())</f>
        <v>10435</v>
      </c>
      <c r="D30" s="42" t="s">
        <v>92</v>
      </c>
    </row>
    <row r="31" spans="1:4" ht="15" customHeight="1" x14ac:dyDescent="0.25">
      <c r="A31" s="31" t="s">
        <v>165</v>
      </c>
      <c r="B31" s="42" t="s">
        <v>142</v>
      </c>
      <c r="C31" s="43">
        <f>VLOOKUP(Tabella_Comuni_RER[[#This Row],[Comune]],Tabella11[[COMUNE]:[Abitanti residenti al 31/12/25]],2,FALSE())</f>
        <v>14217</v>
      </c>
      <c r="D31" s="42" t="s">
        <v>92</v>
      </c>
    </row>
    <row r="32" spans="1:4" ht="15" customHeight="1" x14ac:dyDescent="0.25">
      <c r="A32" s="31" t="s">
        <v>166</v>
      </c>
      <c r="B32" s="42" t="s">
        <v>130</v>
      </c>
      <c r="C32" s="43">
        <f>VLOOKUP(Tabella_Comuni_RER[[#This Row],[Comune]],Tabella11[[COMUNE]:[Abitanti residenti al 31/12/25]],2,FALSE())</f>
        <v>624</v>
      </c>
      <c r="D32" s="42" t="s">
        <v>92</v>
      </c>
    </row>
    <row r="33" spans="1:4" ht="15" customHeight="1" x14ac:dyDescent="0.25">
      <c r="A33" s="31" t="s">
        <v>167</v>
      </c>
      <c r="B33" s="42" t="s">
        <v>132</v>
      </c>
      <c r="C33" s="43">
        <f>VLOOKUP(Tabella_Comuni_RER[[#This Row],[Comune]],Tabella11[[COMUNE]:[Abitanti residenti al 31/12/25]],2,FALSE())</f>
        <v>5467</v>
      </c>
      <c r="D33" s="42" t="s">
        <v>92</v>
      </c>
    </row>
    <row r="34" spans="1:4" ht="15" customHeight="1" x14ac:dyDescent="0.25">
      <c r="A34" s="31" t="s">
        <v>168</v>
      </c>
      <c r="B34" s="42" t="s">
        <v>146</v>
      </c>
      <c r="C34" s="43">
        <f>VLOOKUP(Tabella_Comuni_RER[[#This Row],[Comune]],Tabella11[[COMUNE]:[Abitanti residenti al 31/12/25]],2,FALSE())</f>
        <v>2920</v>
      </c>
      <c r="D34" s="42" t="s">
        <v>92</v>
      </c>
    </row>
    <row r="35" spans="1:4" ht="15" customHeight="1" x14ac:dyDescent="0.25">
      <c r="A35" s="31" t="s">
        <v>169</v>
      </c>
      <c r="B35" s="42" t="s">
        <v>138</v>
      </c>
      <c r="C35" s="43">
        <f>VLOOKUP(Tabella_Comuni_RER[[#This Row],[Comune]],Tabella11[[COMUNE]:[Abitanti residenti al 31/12/25]],2,FALSE())</f>
        <v>3221</v>
      </c>
      <c r="D35" s="42" t="s">
        <v>92</v>
      </c>
    </row>
    <row r="36" spans="1:4" ht="15" customHeight="1" x14ac:dyDescent="0.25">
      <c r="A36" s="31" t="s">
        <v>170</v>
      </c>
      <c r="B36" s="42" t="s">
        <v>130</v>
      </c>
      <c r="C36" s="43">
        <f>VLOOKUP(Tabella_Comuni_RER[[#This Row],[Comune]],Tabella11[[COMUNE]:[Abitanti residenti al 31/12/25]],2,FALSE())</f>
        <v>6769</v>
      </c>
      <c r="D36" s="42" t="s">
        <v>93</v>
      </c>
    </row>
    <row r="37" spans="1:4" ht="15" customHeight="1" x14ac:dyDescent="0.25">
      <c r="A37" s="31" t="s">
        <v>171</v>
      </c>
      <c r="B37" s="42" t="s">
        <v>128</v>
      </c>
      <c r="C37" s="43">
        <f>VLOOKUP(Tabella_Comuni_RER[[#This Row],[Comune]],Tabella11[[COMUNE]:[Abitanti residenti al 31/12/25]],2,FALSE())</f>
        <v>8367</v>
      </c>
      <c r="D37" s="42" t="s">
        <v>92</v>
      </c>
    </row>
    <row r="38" spans="1:4" ht="15" customHeight="1" x14ac:dyDescent="0.25">
      <c r="A38" s="31" t="s">
        <v>172</v>
      </c>
      <c r="B38" s="42" t="s">
        <v>132</v>
      </c>
      <c r="C38" s="43">
        <f>VLOOKUP(Tabella_Comuni_RER[[#This Row],[Comune]],Tabella11[[COMUNE]:[Abitanti residenti al 31/12/25]],2,FALSE())</f>
        <v>5552</v>
      </c>
      <c r="D38" s="42" t="s">
        <v>92</v>
      </c>
    </row>
    <row r="39" spans="1:4" ht="15" customHeight="1" x14ac:dyDescent="0.25">
      <c r="A39" s="31" t="s">
        <v>173</v>
      </c>
      <c r="B39" s="42" t="s">
        <v>134</v>
      </c>
      <c r="C39" s="43">
        <f>VLOOKUP(Tabella_Comuni_RER[[#This Row],[Comune]],Tabella11[[COMUNE]:[Abitanti residenti al 31/12/25]],2,FALSE())</f>
        <v>7198</v>
      </c>
      <c r="D39" s="42" t="s">
        <v>92</v>
      </c>
    </row>
    <row r="40" spans="1:4" ht="15" customHeight="1" x14ac:dyDescent="0.25">
      <c r="A40" s="31" t="s">
        <v>174</v>
      </c>
      <c r="B40" s="42" t="s">
        <v>138</v>
      </c>
      <c r="C40" s="43">
        <f>VLOOKUP(Tabella_Comuni_RER[[#This Row],[Comune]],Tabella11[[COMUNE]:[Abitanti residenti al 31/12/25]],2,FALSE())</f>
        <v>18540</v>
      </c>
      <c r="D40" s="42" t="s">
        <v>92</v>
      </c>
    </row>
    <row r="41" spans="1:4" ht="15" customHeight="1" x14ac:dyDescent="0.25">
      <c r="A41" s="31" t="s">
        <v>175</v>
      </c>
      <c r="B41" s="42" t="s">
        <v>130</v>
      </c>
      <c r="C41" s="43">
        <f>VLOOKUP(Tabella_Comuni_RER[[#This Row],[Comune]],Tabella11[[COMUNE]:[Abitanti residenti al 31/12/25]],2,FALSE())</f>
        <v>6950</v>
      </c>
      <c r="D41" s="42" t="s">
        <v>92</v>
      </c>
    </row>
    <row r="42" spans="1:4" ht="15" customHeight="1" x14ac:dyDescent="0.25">
      <c r="A42" s="31" t="s">
        <v>176</v>
      </c>
      <c r="B42" s="42" t="s">
        <v>132</v>
      </c>
      <c r="C42" s="43">
        <f>VLOOKUP(Tabella_Comuni_RER[[#This Row],[Comune]],Tabella11[[COMUNE]:[Abitanti residenti al 31/12/25]],2,FALSE())</f>
        <v>10806</v>
      </c>
      <c r="D42" s="42" t="s">
        <v>92</v>
      </c>
    </row>
    <row r="43" spans="1:4" ht="15" customHeight="1" x14ac:dyDescent="0.25">
      <c r="A43" s="31" t="s">
        <v>177</v>
      </c>
      <c r="B43" s="42" t="s">
        <v>128</v>
      </c>
      <c r="C43" s="43">
        <f>VLOOKUP(Tabella_Comuni_RER[[#This Row],[Comune]],Tabella11[[COMUNE]:[Abitanti residenti al 31/12/25]],2,FALSE())</f>
        <v>6127</v>
      </c>
      <c r="D43" s="42" t="s">
        <v>93</v>
      </c>
    </row>
    <row r="44" spans="1:4" ht="15" customHeight="1" x14ac:dyDescent="0.25">
      <c r="A44" s="31" t="s">
        <v>178</v>
      </c>
      <c r="B44" s="42" t="s">
        <v>138</v>
      </c>
      <c r="C44" s="43">
        <f>VLOOKUP(Tabella_Comuni_RER[[#This Row],[Comune]],Tabella11[[COMUNE]:[Abitanti residenti al 31/12/25]],2,FALSE())</f>
        <v>13792</v>
      </c>
      <c r="D44" s="42" t="s">
        <v>92</v>
      </c>
    </row>
    <row r="45" spans="1:4" ht="15" customHeight="1" x14ac:dyDescent="0.25">
      <c r="A45" s="31" t="s">
        <v>179</v>
      </c>
      <c r="B45" s="42" t="s">
        <v>128</v>
      </c>
      <c r="C45" s="43">
        <f>VLOOKUP(Tabella_Comuni_RER[[#This Row],[Comune]],Tabella11[[COMUNE]:[Abitanti residenti al 31/12/25]],2,FALSE())</f>
        <v>2469</v>
      </c>
      <c r="D45" s="42" t="s">
        <v>93</v>
      </c>
    </row>
    <row r="46" spans="1:4" ht="15" customHeight="1" x14ac:dyDescent="0.25">
      <c r="A46" s="31" t="s">
        <v>180</v>
      </c>
      <c r="B46" s="42" t="s">
        <v>130</v>
      </c>
      <c r="C46" s="43">
        <f>VLOOKUP(Tabella_Comuni_RER[[#This Row],[Comune]],Tabella11[[COMUNE]:[Abitanti residenti al 31/12/25]],2,FALSE())</f>
        <v>2192</v>
      </c>
      <c r="D46" s="42" t="s">
        <v>92</v>
      </c>
    </row>
    <row r="47" spans="1:4" ht="15" customHeight="1" x14ac:dyDescent="0.25">
      <c r="A47" s="31" t="s">
        <v>181</v>
      </c>
      <c r="B47" s="42" t="s">
        <v>132</v>
      </c>
      <c r="C47" s="43">
        <f>VLOOKUP(Tabella_Comuni_RER[[#This Row],[Comune]],Tabella11[[COMUNE]:[Abitanti residenti al 31/12/25]],2,FALSE())</f>
        <v>5571</v>
      </c>
      <c r="D47" s="42" t="s">
        <v>92</v>
      </c>
    </row>
    <row r="48" spans="1:4" ht="15" customHeight="1" x14ac:dyDescent="0.25">
      <c r="A48" s="31" t="s">
        <v>182</v>
      </c>
      <c r="B48" s="42" t="s">
        <v>132</v>
      </c>
      <c r="C48" s="43">
        <f>VLOOKUP(Tabella_Comuni_RER[[#This Row],[Comune]],Tabella11[[COMUNE]:[Abitanti residenti al 31/12/25]],2,FALSE())</f>
        <v>5499</v>
      </c>
      <c r="D48" s="42" t="s">
        <v>92</v>
      </c>
    </row>
    <row r="49" spans="1:4" ht="15" customHeight="1" x14ac:dyDescent="0.25">
      <c r="A49" s="31" t="s">
        <v>183</v>
      </c>
      <c r="B49" s="42" t="s">
        <v>152</v>
      </c>
      <c r="C49" s="43">
        <f>VLOOKUP(Tabella_Comuni_RER[[#This Row],[Comune]],Tabella11[[COMUNE]:[Abitanti residenti al 31/12/25]],2,FALSE())</f>
        <v>8533</v>
      </c>
      <c r="D49" s="42" t="s">
        <v>92</v>
      </c>
    </row>
    <row r="50" spans="1:4" ht="15" customHeight="1" x14ac:dyDescent="0.25">
      <c r="A50" s="31" t="s">
        <v>184</v>
      </c>
      <c r="B50" s="42" t="s">
        <v>152</v>
      </c>
      <c r="C50" s="43">
        <f>VLOOKUP(Tabella_Comuni_RER[[#This Row],[Comune]],Tabella11[[COMUNE]:[Abitanti residenti al 31/12/25]],2,FALSE())</f>
        <v>3364</v>
      </c>
      <c r="D50" s="42" t="s">
        <v>92</v>
      </c>
    </row>
    <row r="51" spans="1:4" ht="15" customHeight="1" x14ac:dyDescent="0.25">
      <c r="A51" s="31" t="s">
        <v>185</v>
      </c>
      <c r="B51" s="42" t="s">
        <v>138</v>
      </c>
      <c r="C51" s="43">
        <f>VLOOKUP(Tabella_Comuni_RER[[#This Row],[Comune]],Tabella11[[COMUNE]:[Abitanti residenti al 31/12/25]],2,FALSE())</f>
        <v>1927</v>
      </c>
      <c r="D51" s="42" t="s">
        <v>92</v>
      </c>
    </row>
    <row r="52" spans="1:4" ht="15" customHeight="1" x14ac:dyDescent="0.25">
      <c r="A52" s="31" t="s">
        <v>186</v>
      </c>
      <c r="B52" s="42" t="s">
        <v>132</v>
      </c>
      <c r="C52" s="43">
        <f>VLOOKUP(Tabella_Comuni_RER[[#This Row],[Comune]],Tabella11[[COMUNE]:[Abitanti residenti al 31/12/25]],2,FALSE())</f>
        <v>3807</v>
      </c>
      <c r="D52" s="42" t="s">
        <v>92</v>
      </c>
    </row>
    <row r="53" spans="1:4" ht="15" customHeight="1" x14ac:dyDescent="0.25">
      <c r="A53" s="31" t="s">
        <v>187</v>
      </c>
      <c r="B53" s="42" t="s">
        <v>128</v>
      </c>
      <c r="C53" s="43">
        <f>VLOOKUP(Tabella_Comuni_RER[[#This Row],[Comune]],Tabella11[[COMUNE]:[Abitanti residenti al 31/12/25]],2,FALSE())</f>
        <v>4786</v>
      </c>
      <c r="D53" s="42" t="s">
        <v>93</v>
      </c>
    </row>
    <row r="54" spans="1:4" ht="15" customHeight="1" x14ac:dyDescent="0.25">
      <c r="A54" s="31" t="s">
        <v>188</v>
      </c>
      <c r="B54" s="42" t="s">
        <v>128</v>
      </c>
      <c r="C54" s="43">
        <f>VLOOKUP(Tabella_Comuni_RER[[#This Row],[Comune]],Tabella11[[COMUNE]:[Abitanti residenti al 31/12/25]],2,FALSE())</f>
        <v>7779</v>
      </c>
      <c r="D54" s="42" t="s">
        <v>92</v>
      </c>
    </row>
    <row r="55" spans="1:4" ht="15" customHeight="1" x14ac:dyDescent="0.25">
      <c r="A55" s="31" t="s">
        <v>189</v>
      </c>
      <c r="B55" s="42" t="s">
        <v>152</v>
      </c>
      <c r="C55" s="43">
        <f>VLOOKUP(Tabella_Comuni_RER[[#This Row],[Comune]],Tabella11[[COMUNE]:[Abitanti residenti al 31/12/25]],2,FALSE())</f>
        <v>74999</v>
      </c>
      <c r="D55" s="42" t="s">
        <v>92</v>
      </c>
    </row>
    <row r="56" spans="1:4" ht="15" customHeight="1" x14ac:dyDescent="0.25">
      <c r="A56" s="31" t="s">
        <v>190</v>
      </c>
      <c r="B56" s="42" t="s">
        <v>132</v>
      </c>
      <c r="C56" s="43">
        <f>VLOOKUP(Tabella_Comuni_RER[[#This Row],[Comune]],Tabella11[[COMUNE]:[Abitanti residenti al 31/12/25]],2,FALSE())</f>
        <v>3917</v>
      </c>
      <c r="D56" s="42" t="s">
        <v>92</v>
      </c>
    </row>
    <row r="57" spans="1:4" ht="15" customHeight="1" x14ac:dyDescent="0.25">
      <c r="A57" s="31" t="s">
        <v>191</v>
      </c>
      <c r="B57" s="42" t="s">
        <v>138</v>
      </c>
      <c r="C57" s="43">
        <f>VLOOKUP(Tabella_Comuni_RER[[#This Row],[Comune]],Tabella11[[COMUNE]:[Abitanti residenti al 31/12/25]],2,FALSE())</f>
        <v>35403</v>
      </c>
      <c r="D57" s="42" t="s">
        <v>92</v>
      </c>
    </row>
    <row r="58" spans="1:4" ht="15" customHeight="1" x14ac:dyDescent="0.25">
      <c r="A58" s="31" t="s">
        <v>192</v>
      </c>
      <c r="B58" s="42" t="s">
        <v>138</v>
      </c>
      <c r="C58" s="43">
        <f>VLOOKUP(Tabella_Comuni_RER[[#This Row],[Comune]],Tabella11[[COMUNE]:[Abitanti residenti al 31/12/25]],2,FALSE())</f>
        <v>3369</v>
      </c>
      <c r="D58" s="42" t="s">
        <v>92</v>
      </c>
    </row>
    <row r="59" spans="1:4" ht="15" customHeight="1" x14ac:dyDescent="0.25">
      <c r="A59" s="31" t="s">
        <v>193</v>
      </c>
      <c r="B59" s="42" t="s">
        <v>132</v>
      </c>
      <c r="C59" s="43">
        <f>VLOOKUP(Tabella_Comuni_RER[[#This Row],[Comune]],Tabella11[[COMUNE]:[Abitanti residenti al 31/12/25]],2,FALSE())</f>
        <v>19138</v>
      </c>
      <c r="D59" s="42" t="s">
        <v>93</v>
      </c>
    </row>
    <row r="60" spans="1:4" ht="15" customHeight="1" x14ac:dyDescent="0.25">
      <c r="A60" s="31" t="s">
        <v>194</v>
      </c>
      <c r="B60" s="42" t="s">
        <v>132</v>
      </c>
      <c r="C60" s="43">
        <f>VLOOKUP(Tabella_Comuni_RER[[#This Row],[Comune]],Tabella11[[COMUNE]:[Abitanti residenti al 31/12/25]],2,FALSE())</f>
        <v>4632</v>
      </c>
      <c r="D60" s="42" t="s">
        <v>92</v>
      </c>
    </row>
    <row r="61" spans="1:4" ht="15" customHeight="1" x14ac:dyDescent="0.25">
      <c r="A61" s="31" t="s">
        <v>195</v>
      </c>
      <c r="B61" s="42" t="s">
        <v>134</v>
      </c>
      <c r="C61" s="43">
        <f>VLOOKUP(Tabella_Comuni_RER[[#This Row],[Comune]],Tabella11[[COMUNE]:[Abitanti residenti al 31/12/25]],2,FALSE())</f>
        <v>2478</v>
      </c>
      <c r="D61" s="42" t="s">
        <v>92</v>
      </c>
    </row>
    <row r="62" spans="1:4" ht="15" customHeight="1" x14ac:dyDescent="0.25">
      <c r="A62" s="31" t="s">
        <v>196</v>
      </c>
      <c r="B62" s="42" t="s">
        <v>134</v>
      </c>
      <c r="C62" s="43">
        <f>VLOOKUP(Tabella_Comuni_RER[[#This Row],[Comune]],Tabella11[[COMUNE]:[Abitanti residenti al 31/12/25]],2,FALSE())</f>
        <v>9554</v>
      </c>
      <c r="D62" s="42" t="s">
        <v>92</v>
      </c>
    </row>
    <row r="63" spans="1:4" ht="15" customHeight="1" x14ac:dyDescent="0.25">
      <c r="A63" s="31" t="s">
        <v>197</v>
      </c>
      <c r="B63" s="42" t="s">
        <v>138</v>
      </c>
      <c r="C63" s="43">
        <f>VLOOKUP(Tabella_Comuni_RER[[#This Row],[Comune]],Tabella11[[COMUNE]:[Abitanti residenti al 31/12/25]],2,FALSE())</f>
        <v>1988</v>
      </c>
      <c r="D63" s="42" t="s">
        <v>92</v>
      </c>
    </row>
    <row r="64" spans="1:4" ht="15" customHeight="1" x14ac:dyDescent="0.25">
      <c r="A64" s="31" t="s">
        <v>198</v>
      </c>
      <c r="B64" s="42" t="s">
        <v>138</v>
      </c>
      <c r="C64" s="43">
        <f>VLOOKUP(Tabella_Comuni_RER[[#This Row],[Comune]],Tabella11[[COMUNE]:[Abitanti residenti al 31/12/25]],2,FALSE())</f>
        <v>1239</v>
      </c>
      <c r="D64" s="42" t="s">
        <v>92</v>
      </c>
    </row>
    <row r="65" spans="1:4" ht="15" customHeight="1" x14ac:dyDescent="0.25">
      <c r="A65" s="31" t="s">
        <v>199</v>
      </c>
      <c r="B65" s="42" t="s">
        <v>138</v>
      </c>
      <c r="C65" s="43">
        <f>VLOOKUP(Tabella_Comuni_RER[[#This Row],[Comune]],Tabella11[[COMUNE]:[Abitanti residenti al 31/12/25]],2,FALSE())</f>
        <v>3378</v>
      </c>
      <c r="D65" s="42" t="s">
        <v>92</v>
      </c>
    </row>
    <row r="66" spans="1:4" ht="15" customHeight="1" x14ac:dyDescent="0.25">
      <c r="A66" s="31" t="s">
        <v>200</v>
      </c>
      <c r="B66" s="42" t="s">
        <v>138</v>
      </c>
      <c r="C66" s="43">
        <f>VLOOKUP(Tabella_Comuni_RER[[#This Row],[Comune]],Tabella11[[COMUNE]:[Abitanti residenti al 31/12/25]],2,FALSE())</f>
        <v>4509</v>
      </c>
      <c r="D66" s="42" t="s">
        <v>92</v>
      </c>
    </row>
    <row r="67" spans="1:4" ht="15" customHeight="1" x14ac:dyDescent="0.25">
      <c r="A67" s="31" t="s">
        <v>201</v>
      </c>
      <c r="B67" s="42" t="s">
        <v>138</v>
      </c>
      <c r="C67" s="43">
        <f>VLOOKUP(Tabella_Comuni_RER[[#This Row],[Comune]],Tabella11[[COMUNE]:[Abitanti residenti al 31/12/25]],2,FALSE())</f>
        <v>18511</v>
      </c>
      <c r="D67" s="42" t="s">
        <v>92</v>
      </c>
    </row>
    <row r="68" spans="1:4" ht="15" customHeight="1" x14ac:dyDescent="0.25">
      <c r="A68" s="31" t="s">
        <v>202</v>
      </c>
      <c r="B68" s="42" t="s">
        <v>128</v>
      </c>
      <c r="C68" s="43">
        <f>VLOOKUP(Tabella_Comuni_RER[[#This Row],[Comune]],Tabella11[[COMUNE]:[Abitanti residenti al 31/12/25]],2,FALSE())</f>
        <v>14268</v>
      </c>
      <c r="D68" s="42" t="s">
        <v>92</v>
      </c>
    </row>
    <row r="69" spans="1:4" ht="15" customHeight="1" x14ac:dyDescent="0.25">
      <c r="A69" s="31" t="s">
        <v>203</v>
      </c>
      <c r="B69" s="42" t="s">
        <v>138</v>
      </c>
      <c r="C69" s="43">
        <f>VLOOKUP(Tabella_Comuni_RER[[#This Row],[Comune]],Tabella11[[COMUNE]:[Abitanti residenti al 31/12/25]],2,FALSE())</f>
        <v>20786</v>
      </c>
      <c r="D69" s="42" t="s">
        <v>92</v>
      </c>
    </row>
    <row r="70" spans="1:4" ht="15" customHeight="1" x14ac:dyDescent="0.25">
      <c r="A70" s="31" t="s">
        <v>204</v>
      </c>
      <c r="B70" s="42" t="s">
        <v>155</v>
      </c>
      <c r="C70" s="43">
        <f>VLOOKUP(Tabella_Comuni_RER[[#This Row],[Comune]],Tabella11[[COMUNE]:[Abitanti residenti al 31/12/25]],2,FALSE())</f>
        <v>352</v>
      </c>
      <c r="D70" s="42" t="s">
        <v>92</v>
      </c>
    </row>
    <row r="71" spans="1:4" ht="15" customHeight="1" x14ac:dyDescent="0.25">
      <c r="A71" s="31" t="s">
        <v>205</v>
      </c>
      <c r="B71" s="42" t="s">
        <v>152</v>
      </c>
      <c r="C71" s="43">
        <f>VLOOKUP(Tabella_Comuni_RER[[#This Row],[Comune]],Tabella11[[COMUNE]:[Abitanti residenti al 31/12/25]],2,FALSE())</f>
        <v>33578</v>
      </c>
      <c r="D71" s="42" t="s">
        <v>92</v>
      </c>
    </row>
    <row r="72" spans="1:4" ht="15" customHeight="1" x14ac:dyDescent="0.25">
      <c r="A72" s="31" t="s">
        <v>206</v>
      </c>
      <c r="B72" s="42" t="s">
        <v>132</v>
      </c>
      <c r="C72" s="43">
        <f>VLOOKUP(Tabella_Comuni_RER[[#This Row],[Comune]],Tabella11[[COMUNE]:[Abitanti residenti al 31/12/25]],2,FALSE())</f>
        <v>15167</v>
      </c>
      <c r="D72" s="42" t="s">
        <v>92</v>
      </c>
    </row>
    <row r="73" spans="1:4" ht="15" customHeight="1" x14ac:dyDescent="0.25">
      <c r="A73" s="31" t="s">
        <v>207</v>
      </c>
      <c r="B73" s="42" t="s">
        <v>128</v>
      </c>
      <c r="C73" s="43">
        <f>VLOOKUP(Tabella_Comuni_RER[[#This Row],[Comune]],Tabella11[[COMUNE]:[Abitanti residenti al 31/12/25]],2,FALSE())</f>
        <v>4724</v>
      </c>
      <c r="D73" s="42" t="s">
        <v>93</v>
      </c>
    </row>
    <row r="74" spans="1:4" ht="15" customHeight="1" x14ac:dyDescent="0.25">
      <c r="A74" s="31" t="s">
        <v>208</v>
      </c>
      <c r="B74" s="42" t="s">
        <v>138</v>
      </c>
      <c r="C74" s="43">
        <f>VLOOKUP(Tabella_Comuni_RER[[#This Row],[Comune]],Tabella11[[COMUNE]:[Abitanti residenti al 31/12/25]],2,FALSE())</f>
        <v>6691</v>
      </c>
      <c r="D74" s="42" t="s">
        <v>92</v>
      </c>
    </row>
    <row r="75" spans="1:4" ht="15" customHeight="1" x14ac:dyDescent="0.25">
      <c r="A75" s="31" t="s">
        <v>209</v>
      </c>
      <c r="B75" s="42" t="s">
        <v>132</v>
      </c>
      <c r="C75" s="43">
        <f>VLOOKUP(Tabella_Comuni_RER[[#This Row],[Comune]],Tabella11[[COMUNE]:[Abitanti residenti al 31/12/25]],2,FALSE())</f>
        <v>8754</v>
      </c>
      <c r="D75" s="42" t="s">
        <v>92</v>
      </c>
    </row>
    <row r="76" spans="1:4" ht="15" customHeight="1" x14ac:dyDescent="0.25">
      <c r="A76" s="31" t="s">
        <v>210</v>
      </c>
      <c r="B76" s="42" t="s">
        <v>132</v>
      </c>
      <c r="C76" s="43">
        <f>VLOOKUP(Tabella_Comuni_RER[[#This Row],[Comune]],Tabella11[[COMUNE]:[Abitanti residenti al 31/12/25]],2,FALSE())</f>
        <v>10397</v>
      </c>
      <c r="D76" s="42" t="s">
        <v>92</v>
      </c>
    </row>
    <row r="77" spans="1:4" ht="15" customHeight="1" x14ac:dyDescent="0.25">
      <c r="A77" s="31" t="s">
        <v>211</v>
      </c>
      <c r="B77" s="42" t="s">
        <v>152</v>
      </c>
      <c r="C77" s="43">
        <f>VLOOKUP(Tabella_Comuni_RER[[#This Row],[Comune]],Tabella11[[COMUNE]:[Abitanti residenti al 31/12/25]],2,FALSE())</f>
        <v>15160</v>
      </c>
      <c r="D77" s="42" t="s">
        <v>92</v>
      </c>
    </row>
    <row r="78" spans="1:4" ht="15" customHeight="1" x14ac:dyDescent="0.25">
      <c r="A78" s="31" t="s">
        <v>212</v>
      </c>
      <c r="B78" s="42" t="s">
        <v>152</v>
      </c>
      <c r="C78" s="43">
        <f>VLOOKUP(Tabella_Comuni_RER[[#This Row],[Comune]],Tabella11[[COMUNE]:[Abitanti residenti al 31/12/25]],2,FALSE())</f>
        <v>10967</v>
      </c>
      <c r="D78" s="42" t="s">
        <v>92</v>
      </c>
    </row>
    <row r="79" spans="1:4" ht="15" customHeight="1" x14ac:dyDescent="0.25">
      <c r="A79" s="31" t="s">
        <v>213</v>
      </c>
      <c r="B79" s="42" t="s">
        <v>128</v>
      </c>
      <c r="C79" s="43">
        <f>VLOOKUP(Tabella_Comuni_RER[[#This Row],[Comune]],Tabella11[[COMUNE]:[Abitanti residenti al 31/12/25]],2,FALSE())</f>
        <v>5429</v>
      </c>
      <c r="D79" s="42" t="s">
        <v>93</v>
      </c>
    </row>
    <row r="80" spans="1:4" ht="15" customHeight="1" x14ac:dyDescent="0.25">
      <c r="A80" s="31" t="s">
        <v>214</v>
      </c>
      <c r="B80" s="42" t="s">
        <v>138</v>
      </c>
      <c r="C80" s="43">
        <f>VLOOKUP(Tabella_Comuni_RER[[#This Row],[Comune]],Tabella11[[COMUNE]:[Abitanti residenti al 31/12/25]],2,FALSE())</f>
        <v>16686</v>
      </c>
      <c r="D80" s="42" t="s">
        <v>92</v>
      </c>
    </row>
    <row r="81" spans="1:4" ht="15" customHeight="1" x14ac:dyDescent="0.25">
      <c r="A81" s="31" t="s">
        <v>215</v>
      </c>
      <c r="B81" s="42" t="s">
        <v>138</v>
      </c>
      <c r="C81" s="43">
        <f>VLOOKUP(Tabella_Comuni_RER[[#This Row],[Comune]],Tabella11[[COMUNE]:[Abitanti residenti al 31/12/25]],2,FALSE())</f>
        <v>5546</v>
      </c>
      <c r="D81" s="42" t="s">
        <v>92</v>
      </c>
    </row>
    <row r="82" spans="1:4" ht="27.75" customHeight="1" x14ac:dyDescent="0.25">
      <c r="A82" s="31" t="s">
        <v>216</v>
      </c>
      <c r="B82" s="42" t="s">
        <v>146</v>
      </c>
      <c r="C82" s="43">
        <f>VLOOKUP(Tabella_Comuni_RER[[#This Row],[Comune]],Tabella11[[COMUNE]:[Abitanti residenti al 31/12/25]],2,FALSE())</f>
        <v>6524</v>
      </c>
      <c r="D82" s="42" t="s">
        <v>92</v>
      </c>
    </row>
    <row r="83" spans="1:4" ht="15" customHeight="1" x14ac:dyDescent="0.25">
      <c r="A83" s="31" t="s">
        <v>217</v>
      </c>
      <c r="B83" s="42" t="s">
        <v>155</v>
      </c>
      <c r="C83" s="43">
        <f>VLOOKUP(Tabella_Comuni_RER[[#This Row],[Comune]],Tabella11[[COMUNE]:[Abitanti residenti al 31/12/25]],2,FALSE())</f>
        <v>16749</v>
      </c>
      <c r="D83" s="42" t="s">
        <v>92</v>
      </c>
    </row>
    <row r="84" spans="1:4" ht="15" customHeight="1" x14ac:dyDescent="0.25">
      <c r="A84" s="31" t="s">
        <v>218</v>
      </c>
      <c r="B84" s="42" t="s">
        <v>152</v>
      </c>
      <c r="C84" s="43">
        <f>VLOOKUP(Tabella_Comuni_RER[[#This Row],[Comune]],Tabella11[[COMUNE]:[Abitanti residenti al 31/12/25]],2,FALSE())</f>
        <v>7275</v>
      </c>
      <c r="D84" s="42" t="s">
        <v>92</v>
      </c>
    </row>
    <row r="85" spans="1:4" ht="15" customHeight="1" x14ac:dyDescent="0.25">
      <c r="A85" s="31" t="s">
        <v>219</v>
      </c>
      <c r="B85" s="42" t="s">
        <v>132</v>
      </c>
      <c r="C85" s="43">
        <f>VLOOKUP(Tabella_Comuni_RER[[#This Row],[Comune]],Tabella11[[COMUNE]:[Abitanti residenti al 31/12/25]],2,FALSE())</f>
        <v>9965</v>
      </c>
      <c r="D85" s="42" t="s">
        <v>92</v>
      </c>
    </row>
    <row r="86" spans="1:4" ht="15" customHeight="1" x14ac:dyDescent="0.25">
      <c r="A86" s="31" t="s">
        <v>220</v>
      </c>
      <c r="B86" s="42" t="s">
        <v>142</v>
      </c>
      <c r="C86" s="43">
        <f>VLOOKUP(Tabella_Comuni_RER[[#This Row],[Comune]],Tabella11[[COMUNE]:[Abitanti residenti al 31/12/25]],2,FALSE())</f>
        <v>35819</v>
      </c>
      <c r="D86" s="42" t="s">
        <v>92</v>
      </c>
    </row>
    <row r="87" spans="1:4" ht="15" customHeight="1" x14ac:dyDescent="0.25">
      <c r="A87" s="31" t="s">
        <v>221</v>
      </c>
      <c r="B87" s="42" t="s">
        <v>128</v>
      </c>
      <c r="C87" s="43">
        <f>VLOOKUP(Tabella_Comuni_RER[[#This Row],[Comune]],Tabella11[[COMUNE]:[Abitanti residenti al 31/12/25]],2,FALSE())</f>
        <v>110</v>
      </c>
      <c r="D87" s="42" t="s">
        <v>93</v>
      </c>
    </row>
    <row r="88" spans="1:4" ht="15" customHeight="1" x14ac:dyDescent="0.25">
      <c r="A88" s="31" t="s">
        <v>222</v>
      </c>
      <c r="B88" s="42" t="s">
        <v>134</v>
      </c>
      <c r="C88" s="43">
        <f>VLOOKUP(Tabella_Comuni_RER[[#This Row],[Comune]],Tabella11[[COMUNE]:[Abitanti residenti al 31/12/25]],2,FALSE())</f>
        <v>28871</v>
      </c>
      <c r="D88" s="42" t="s">
        <v>92</v>
      </c>
    </row>
    <row r="89" spans="1:4" ht="15" customHeight="1" x14ac:dyDescent="0.25">
      <c r="A89" s="31" t="s">
        <v>223</v>
      </c>
      <c r="B89" s="42" t="s">
        <v>146</v>
      </c>
      <c r="C89" s="43">
        <f>VLOOKUP(Tabella_Comuni_RER[[#This Row],[Comune]],Tabella11[[COMUNE]:[Abitanti residenti al 31/12/25]],2,FALSE())</f>
        <v>95759</v>
      </c>
      <c r="D89" s="42" t="s">
        <v>92</v>
      </c>
    </row>
    <row r="90" spans="1:4" ht="15" customHeight="1" x14ac:dyDescent="0.25">
      <c r="A90" s="31" t="s">
        <v>224</v>
      </c>
      <c r="B90" s="42" t="s">
        <v>146</v>
      </c>
      <c r="C90" s="43">
        <f>VLOOKUP(Tabella_Comuni_RER[[#This Row],[Comune]],Tabella11[[COMUNE]:[Abitanti residenti al 31/12/25]],2,FALSE())</f>
        <v>25897</v>
      </c>
      <c r="D90" s="42" t="s">
        <v>92</v>
      </c>
    </row>
    <row r="91" spans="1:4" ht="15" customHeight="1" x14ac:dyDescent="0.25">
      <c r="A91" s="31" t="s">
        <v>225</v>
      </c>
      <c r="B91" s="42" t="s">
        <v>146</v>
      </c>
      <c r="C91" s="43">
        <f>VLOOKUP(Tabella_Comuni_RER[[#This Row],[Comune]],Tabella11[[COMUNE]:[Abitanti residenti al 31/12/25]],2,FALSE())</f>
        <v>3629</v>
      </c>
      <c r="D91" s="42" t="s">
        <v>92</v>
      </c>
    </row>
    <row r="92" spans="1:4" ht="15" customHeight="1" x14ac:dyDescent="0.25">
      <c r="A92" s="31" t="s">
        <v>226</v>
      </c>
      <c r="B92" s="42" t="s">
        <v>142</v>
      </c>
      <c r="C92" s="43">
        <f>VLOOKUP(Tabella_Comuni_RER[[#This Row],[Comune]],Tabella11[[COMUNE]:[Abitanti residenti al 31/12/25]],2,FALSE())</f>
        <v>11019</v>
      </c>
      <c r="D92" s="42" t="s">
        <v>93</v>
      </c>
    </row>
    <row r="93" spans="1:4" ht="15" customHeight="1" x14ac:dyDescent="0.25">
      <c r="A93" s="31" t="s">
        <v>227</v>
      </c>
      <c r="B93" s="42" t="s">
        <v>128</v>
      </c>
      <c r="C93" s="43">
        <f>VLOOKUP(Tabella_Comuni_RER[[#This Row],[Comune]],Tabella11[[COMUNE]:[Abitanti residenti al 31/12/25]],2,FALSE())</f>
        <v>874</v>
      </c>
      <c r="D93" s="42" t="s">
        <v>92</v>
      </c>
    </row>
    <row r="94" spans="1:4" ht="15" customHeight="1" x14ac:dyDescent="0.25">
      <c r="A94" s="31" t="s">
        <v>228</v>
      </c>
      <c r="B94" s="42" t="s">
        <v>130</v>
      </c>
      <c r="C94" s="43">
        <f>VLOOKUP(Tabella_Comuni_RER[[#This Row],[Comune]],Tabella11[[COMUNE]:[Abitanti residenti al 31/12/25]],2,FALSE())</f>
        <v>14907</v>
      </c>
      <c r="D94" s="42" t="s">
        <v>92</v>
      </c>
    </row>
    <row r="95" spans="1:4" ht="15" customHeight="1" x14ac:dyDescent="0.25">
      <c r="A95" s="31" t="s">
        <v>229</v>
      </c>
      <c r="B95" s="42" t="s">
        <v>130</v>
      </c>
      <c r="C95" s="43">
        <f>VLOOKUP(Tabella_Comuni_RER[[#This Row],[Comune]],Tabella11[[COMUNE]:[Abitanti residenti al 31/12/25]],2,FALSE())</f>
        <v>9184</v>
      </c>
      <c r="D95" s="42" t="s">
        <v>92</v>
      </c>
    </row>
    <row r="96" spans="1:4" ht="15" customHeight="1" x14ac:dyDescent="0.25">
      <c r="A96" s="31" t="s">
        <v>230</v>
      </c>
      <c r="B96" s="42" t="s">
        <v>142</v>
      </c>
      <c r="C96" s="43">
        <f>VLOOKUP(Tabella_Comuni_RER[[#This Row],[Comune]],Tabella11[[COMUNE]:[Abitanti residenti al 31/12/25]],2,FALSE())</f>
        <v>21984</v>
      </c>
      <c r="D96" s="42" t="s">
        <v>93</v>
      </c>
    </row>
    <row r="97" spans="1:4" ht="15" customHeight="1" x14ac:dyDescent="0.25">
      <c r="A97" s="31" t="s">
        <v>231</v>
      </c>
      <c r="B97" s="42" t="s">
        <v>130</v>
      </c>
      <c r="C97" s="43">
        <f>VLOOKUP(Tabella_Comuni_RER[[#This Row],[Comune]],Tabella11[[COMUNE]:[Abitanti residenti al 31/12/25]],2,FALSE())</f>
        <v>1056</v>
      </c>
      <c r="D97" s="42" t="s">
        <v>92</v>
      </c>
    </row>
    <row r="98" spans="1:4" ht="15" customHeight="1" x14ac:dyDescent="0.25">
      <c r="A98" s="31" t="s">
        <v>232</v>
      </c>
      <c r="B98" s="42" t="s">
        <v>152</v>
      </c>
      <c r="C98" s="43">
        <f>VLOOKUP(Tabella_Comuni_RER[[#This Row],[Comune]],Tabella11[[COMUNE]:[Abitanti residenti al 31/12/25]],2,FALSE())</f>
        <v>8607</v>
      </c>
      <c r="D98" s="42" t="s">
        <v>92</v>
      </c>
    </row>
    <row r="99" spans="1:4" ht="15" customHeight="1" x14ac:dyDescent="0.25">
      <c r="A99" s="31" t="s">
        <v>233</v>
      </c>
      <c r="B99" s="42" t="s">
        <v>134</v>
      </c>
      <c r="C99" s="43">
        <f>VLOOKUP(Tabella_Comuni_RER[[#This Row],[Comune]],Tabella11[[COMUNE]:[Abitanti residenti al 31/12/25]],2,FALSE())</f>
        <v>9795</v>
      </c>
      <c r="D99" s="42" t="s">
        <v>93</v>
      </c>
    </row>
    <row r="100" spans="1:4" ht="15" customHeight="1" x14ac:dyDescent="0.25">
      <c r="A100" s="31" t="s">
        <v>234</v>
      </c>
      <c r="B100" s="42" t="s">
        <v>142</v>
      </c>
      <c r="C100" s="43">
        <f>VLOOKUP(Tabella_Comuni_RER[[#This Row],[Comune]],Tabella11[[COMUNE]:[Abitanti residenti al 31/12/25]],2,FALSE())</f>
        <v>15717</v>
      </c>
      <c r="D100" s="42" t="s">
        <v>93</v>
      </c>
    </row>
    <row r="101" spans="1:4" ht="15" customHeight="1" x14ac:dyDescent="0.25">
      <c r="A101" s="31" t="s">
        <v>235</v>
      </c>
      <c r="B101" s="42" t="s">
        <v>155</v>
      </c>
      <c r="C101" s="43">
        <f>VLOOKUP(Tabella_Comuni_RER[[#This Row],[Comune]],Tabella11[[COMUNE]:[Abitanti residenti al 31/12/25]],2,FALSE())</f>
        <v>10523</v>
      </c>
      <c r="D101" s="42" t="s">
        <v>92</v>
      </c>
    </row>
    <row r="102" spans="1:4" ht="15" customHeight="1" x14ac:dyDescent="0.25">
      <c r="A102" s="31" t="s">
        <v>236</v>
      </c>
      <c r="B102" s="42" t="s">
        <v>130</v>
      </c>
      <c r="C102" s="43">
        <f>VLOOKUP(Tabella_Comuni_RER[[#This Row],[Comune]],Tabella11[[COMUNE]:[Abitanti residenti al 31/12/25]],2,FALSE())</f>
        <v>1793</v>
      </c>
      <c r="D102" s="42" t="s">
        <v>93</v>
      </c>
    </row>
    <row r="103" spans="1:4" ht="15" customHeight="1" x14ac:dyDescent="0.25">
      <c r="A103" s="31" t="s">
        <v>237</v>
      </c>
      <c r="B103" s="42" t="s">
        <v>132</v>
      </c>
      <c r="C103" s="43">
        <f>VLOOKUP(Tabella_Comuni_RER[[#This Row],[Comune]],Tabella11[[COMUNE]:[Abitanti residenti al 31/12/25]],2,FALSE())</f>
        <v>25280</v>
      </c>
      <c r="D103" s="42" t="s">
        <v>92</v>
      </c>
    </row>
    <row r="104" spans="1:4" ht="15" customHeight="1" x14ac:dyDescent="0.25">
      <c r="A104" s="31" t="s">
        <v>238</v>
      </c>
      <c r="B104" s="42" t="s">
        <v>128</v>
      </c>
      <c r="C104" s="43">
        <f>VLOOKUP(Tabella_Comuni_RER[[#This Row],[Comune]],Tabella11[[COMUNE]:[Abitanti residenti al 31/12/25]],2,FALSE())</f>
        <v>493</v>
      </c>
      <c r="D104" s="42" t="s">
        <v>92</v>
      </c>
    </row>
    <row r="105" spans="1:4" ht="15" customHeight="1" x14ac:dyDescent="0.25">
      <c r="A105" s="31" t="s">
        <v>239</v>
      </c>
      <c r="B105" s="42" t="s">
        <v>128</v>
      </c>
      <c r="C105" s="43">
        <f>VLOOKUP(Tabella_Comuni_RER[[#This Row],[Comune]],Tabella11[[COMUNE]:[Abitanti residenti al 31/12/25]],2,FALSE())</f>
        <v>4815</v>
      </c>
      <c r="D105" s="42" t="s">
        <v>92</v>
      </c>
    </row>
    <row r="106" spans="1:4" ht="15" customHeight="1" x14ac:dyDescent="0.25">
      <c r="A106" s="31" t="s">
        <v>240</v>
      </c>
      <c r="B106" s="42" t="s">
        <v>134</v>
      </c>
      <c r="C106" s="43">
        <f>VLOOKUP(Tabella_Comuni_RER[[#This Row],[Comune]],Tabella11[[COMUNE]:[Abitanti residenti al 31/12/25]],2,FALSE())</f>
        <v>7334</v>
      </c>
      <c r="D106" s="42" t="s">
        <v>92</v>
      </c>
    </row>
    <row r="107" spans="1:4" ht="15" customHeight="1" x14ac:dyDescent="0.25">
      <c r="A107" s="31" t="s">
        <v>241</v>
      </c>
      <c r="B107" s="42" t="s">
        <v>138</v>
      </c>
      <c r="C107" s="43">
        <f>VLOOKUP(Tabella_Comuni_RER[[#This Row],[Comune]],Tabella11[[COMUNE]:[Abitanti residenti al 31/12/25]],2,FALSE())</f>
        <v>14216</v>
      </c>
      <c r="D107" s="42" t="s">
        <v>92</v>
      </c>
    </row>
    <row r="108" spans="1:4" ht="15" customHeight="1" x14ac:dyDescent="0.25">
      <c r="A108" s="31" t="s">
        <v>242</v>
      </c>
      <c r="B108" s="42" t="s">
        <v>146</v>
      </c>
      <c r="C108" s="43">
        <f>VLOOKUP(Tabella_Comuni_RER[[#This Row],[Comune]],Tabella11[[COMUNE]:[Abitanti residenti al 31/12/25]],2,FALSE())</f>
        <v>1605</v>
      </c>
      <c r="D108" s="42" t="s">
        <v>92</v>
      </c>
    </row>
    <row r="109" spans="1:4" ht="15" customHeight="1" x14ac:dyDescent="0.25">
      <c r="A109" s="31" t="s">
        <v>243</v>
      </c>
      <c r="B109" s="42" t="s">
        <v>138</v>
      </c>
      <c r="C109" s="43">
        <f>VLOOKUP(Tabella_Comuni_RER[[#This Row],[Comune]],Tabella11[[COMUNE]:[Abitanti residenti al 31/12/25]],2,FALSE())</f>
        <v>6558</v>
      </c>
      <c r="D109" s="42" t="s">
        <v>92</v>
      </c>
    </row>
    <row r="110" spans="1:4" ht="15" customHeight="1" x14ac:dyDescent="0.25">
      <c r="A110" s="31" t="s">
        <v>244</v>
      </c>
      <c r="B110" s="42" t="s">
        <v>132</v>
      </c>
      <c r="C110" s="43">
        <f>VLOOKUP(Tabella_Comuni_RER[[#This Row],[Comune]],Tabella11[[COMUNE]:[Abitanti residenti al 31/12/25]],2,FALSE())</f>
        <v>6946</v>
      </c>
      <c r="D110" s="42" t="s">
        <v>92</v>
      </c>
    </row>
    <row r="111" spans="1:4" ht="15" customHeight="1" x14ac:dyDescent="0.25">
      <c r="A111" s="31" t="s">
        <v>245</v>
      </c>
      <c r="B111" s="42" t="s">
        <v>134</v>
      </c>
      <c r="C111" s="43">
        <f>VLOOKUP(Tabella_Comuni_RER[[#This Row],[Comune]],Tabella11[[COMUNE]:[Abitanti residenti al 31/12/25]],2,FALSE())</f>
        <v>58616</v>
      </c>
      <c r="D111" s="42" t="s">
        <v>92</v>
      </c>
    </row>
    <row r="112" spans="1:4" ht="15" customHeight="1" x14ac:dyDescent="0.25">
      <c r="A112" s="31" t="s">
        <v>246</v>
      </c>
      <c r="B112" s="42" t="s">
        <v>152</v>
      </c>
      <c r="C112" s="43">
        <f>VLOOKUP(Tabella_Comuni_RER[[#This Row],[Comune]],Tabella11[[COMUNE]:[Abitanti residenti al 31/12/25]],2,FALSE())</f>
        <v>3001</v>
      </c>
      <c r="D112" s="42" t="s">
        <v>93</v>
      </c>
    </row>
    <row r="113" spans="1:4" ht="15" customHeight="1" x14ac:dyDescent="0.25">
      <c r="A113" s="31" t="s">
        <v>247</v>
      </c>
      <c r="B113" s="42" t="s">
        <v>128</v>
      </c>
      <c r="C113" s="43">
        <f>VLOOKUP(Tabella_Comuni_RER[[#This Row],[Comune]],Tabella11[[COMUNE]:[Abitanti residenti al 31/12/25]],2,FALSE())</f>
        <v>1049</v>
      </c>
      <c r="D113" s="42" t="s">
        <v>93</v>
      </c>
    </row>
    <row r="114" spans="1:4" ht="15" customHeight="1" x14ac:dyDescent="0.25">
      <c r="A114" s="31" t="s">
        <v>248</v>
      </c>
      <c r="B114" s="42" t="s">
        <v>130</v>
      </c>
      <c r="C114" s="43">
        <f>VLOOKUP(Tabella_Comuni_RER[[#This Row],[Comune]],Tabella11[[COMUNE]:[Abitanti residenti al 31/12/25]],2,FALSE())</f>
        <v>9300</v>
      </c>
      <c r="D114" s="42" t="s">
        <v>92</v>
      </c>
    </row>
    <row r="115" spans="1:4" ht="15" customHeight="1" x14ac:dyDescent="0.25">
      <c r="A115" s="31" t="s">
        <v>249</v>
      </c>
      <c r="B115" s="42" t="s">
        <v>142</v>
      </c>
      <c r="C115" s="43">
        <f>VLOOKUP(Tabella_Comuni_RER[[#This Row],[Comune]],Tabella11[[COMUNE]:[Abitanti residenti al 31/12/25]],2,FALSE())</f>
        <v>129902</v>
      </c>
      <c r="D115" s="42" t="s">
        <v>92</v>
      </c>
    </row>
    <row r="116" spans="1:4" ht="15" customHeight="1" x14ac:dyDescent="0.25">
      <c r="A116" s="31" t="s">
        <v>250</v>
      </c>
      <c r="B116" s="42" t="s">
        <v>128</v>
      </c>
      <c r="C116" s="43">
        <f>VLOOKUP(Tabella_Comuni_RER[[#This Row],[Comune]],Tabella11[[COMUNE]:[Abitanti residenti al 31/12/25]],2,FALSE())</f>
        <v>1096</v>
      </c>
      <c r="D116" s="42" t="s">
        <v>92</v>
      </c>
    </row>
    <row r="117" spans="1:4" ht="15" customHeight="1" x14ac:dyDescent="0.25">
      <c r="A117" s="31" t="s">
        <v>251</v>
      </c>
      <c r="B117" s="42" t="s">
        <v>130</v>
      </c>
      <c r="C117" s="43">
        <f>VLOOKUP(Tabella_Comuni_RER[[#This Row],[Comune]],Tabella11[[COMUNE]:[Abitanti residenti al 31/12/25]],2,FALSE())</f>
        <v>27684</v>
      </c>
      <c r="D117" s="42" t="s">
        <v>92</v>
      </c>
    </row>
    <row r="118" spans="1:4" ht="15" customHeight="1" x14ac:dyDescent="0.25">
      <c r="A118" s="31" t="s">
        <v>252</v>
      </c>
      <c r="B118" s="42" t="s">
        <v>152</v>
      </c>
      <c r="C118" s="43">
        <f>VLOOKUP(Tabella_Comuni_RER[[#This Row],[Comune]],Tabella11[[COMUNE]:[Abitanti residenti al 31/12/25]],2,FALSE())</f>
        <v>15657</v>
      </c>
      <c r="D118" s="42" t="s">
        <v>92</v>
      </c>
    </row>
    <row r="119" spans="1:4" ht="15" customHeight="1" x14ac:dyDescent="0.25">
      <c r="A119" s="31" t="s">
        <v>253</v>
      </c>
      <c r="B119" s="42" t="s">
        <v>152</v>
      </c>
      <c r="C119" s="43">
        <f>VLOOKUP(Tabella_Comuni_RER[[#This Row],[Comune]],Tabella11[[COMUNE]:[Abitanti residenti al 31/12/25]],2,FALSE())</f>
        <v>16650</v>
      </c>
      <c r="D119" s="42" t="s">
        <v>92</v>
      </c>
    </row>
    <row r="120" spans="1:4" ht="15" customHeight="1" x14ac:dyDescent="0.25">
      <c r="A120" s="31" t="s">
        <v>254</v>
      </c>
      <c r="B120" s="42" t="s">
        <v>128</v>
      </c>
      <c r="C120" s="43">
        <f>VLOOKUP(Tabella_Comuni_RER[[#This Row],[Comune]],Tabella11[[COMUNE]:[Abitanti residenti al 31/12/25]],2,FALSE())</f>
        <v>15080</v>
      </c>
      <c r="D120" s="42" t="s">
        <v>92</v>
      </c>
    </row>
    <row r="121" spans="1:4" ht="15" customHeight="1" x14ac:dyDescent="0.25">
      <c r="A121" s="31" t="s">
        <v>255</v>
      </c>
      <c r="B121" s="42" t="s">
        <v>142</v>
      </c>
      <c r="C121" s="43">
        <f>VLOOKUP(Tabella_Comuni_RER[[#This Row],[Comune]],Tabella11[[COMUNE]:[Abitanti residenti al 31/12/25]],2,FALSE())</f>
        <v>8557</v>
      </c>
      <c r="D121" s="42" t="s">
        <v>93</v>
      </c>
    </row>
    <row r="122" spans="1:4" ht="15" customHeight="1" x14ac:dyDescent="0.25">
      <c r="A122" s="31" t="s">
        <v>256</v>
      </c>
      <c r="B122" s="42" t="s">
        <v>152</v>
      </c>
      <c r="C122" s="43">
        <f>VLOOKUP(Tabella_Comuni_RER[[#This Row],[Comune]],Tabella11[[COMUNE]:[Abitanti residenti al 31/12/25]],2,FALSE())</f>
        <v>1182</v>
      </c>
      <c r="D122" s="42" t="s">
        <v>93</v>
      </c>
    </row>
    <row r="123" spans="1:4" ht="15" customHeight="1" x14ac:dyDescent="0.25">
      <c r="A123" s="31" t="s">
        <v>257</v>
      </c>
      <c r="B123" s="42" t="s">
        <v>138</v>
      </c>
      <c r="C123" s="43">
        <f>VLOOKUP(Tabella_Comuni_RER[[#This Row],[Comune]],Tabella11[[COMUNE]:[Abitanti residenti al 31/12/25]],2,FALSE())</f>
        <v>1926</v>
      </c>
      <c r="D123" s="42" t="s">
        <v>92</v>
      </c>
    </row>
    <row r="124" spans="1:4" ht="15" customHeight="1" x14ac:dyDescent="0.25">
      <c r="A124" s="31" t="s">
        <v>258</v>
      </c>
      <c r="B124" s="42" t="s">
        <v>130</v>
      </c>
      <c r="C124" s="43">
        <f>VLOOKUP(Tabella_Comuni_RER[[#This Row],[Comune]],Tabella11[[COMUNE]:[Abitanti residenti al 31/12/25]],2,FALSE())</f>
        <v>7104</v>
      </c>
      <c r="D124" s="42" t="s">
        <v>92</v>
      </c>
    </row>
    <row r="125" spans="1:4" ht="15" customHeight="1" x14ac:dyDescent="0.25">
      <c r="A125" s="31" t="s">
        <v>259</v>
      </c>
      <c r="B125" s="42" t="s">
        <v>130</v>
      </c>
      <c r="C125" s="43">
        <f>VLOOKUP(Tabella_Comuni_RER[[#This Row],[Comune]],Tabella11[[COMUNE]:[Abitanti residenti al 31/12/25]],2,FALSE())</f>
        <v>5543</v>
      </c>
      <c r="D125" s="42" t="s">
        <v>92</v>
      </c>
    </row>
    <row r="126" spans="1:4" ht="15" customHeight="1" x14ac:dyDescent="0.25">
      <c r="A126" s="31" t="s">
        <v>260</v>
      </c>
      <c r="B126" s="42" t="s">
        <v>146</v>
      </c>
      <c r="C126" s="43">
        <f>VLOOKUP(Tabella_Comuni_RER[[#This Row],[Comune]],Tabella11[[COMUNE]:[Abitanti residenti al 31/12/25]],2,FALSE())</f>
        <v>118078</v>
      </c>
      <c r="D126" s="42" t="s">
        <v>92</v>
      </c>
    </row>
    <row r="127" spans="1:4" ht="15" customHeight="1" x14ac:dyDescent="0.25">
      <c r="A127" s="31" t="s">
        <v>261</v>
      </c>
      <c r="B127" s="42" t="s">
        <v>146</v>
      </c>
      <c r="C127" s="43">
        <f>VLOOKUP(Tabella_Comuni_RER[[#This Row],[Comune]],Tabella11[[COMUNE]:[Abitanti residenti al 31/12/25]],2,FALSE())</f>
        <v>13157</v>
      </c>
      <c r="D127" s="42" t="s">
        <v>92</v>
      </c>
    </row>
    <row r="128" spans="1:4" ht="15" customHeight="1" x14ac:dyDescent="0.25">
      <c r="A128" s="31" t="s">
        <v>262</v>
      </c>
      <c r="B128" s="42" t="s">
        <v>152</v>
      </c>
      <c r="C128" s="43">
        <f>VLOOKUP(Tabella_Comuni_RER[[#This Row],[Comune]],Tabella11[[COMUNE]:[Abitanti residenti al 31/12/25]],2,FALSE())</f>
        <v>34536</v>
      </c>
      <c r="D128" s="42" t="s">
        <v>92</v>
      </c>
    </row>
    <row r="129" spans="1:4" ht="15" customHeight="1" x14ac:dyDescent="0.25">
      <c r="A129" s="31" t="s">
        <v>263</v>
      </c>
      <c r="B129" s="42" t="s">
        <v>130</v>
      </c>
      <c r="C129" s="43">
        <f>VLOOKUP(Tabella_Comuni_RER[[#This Row],[Comune]],Tabella11[[COMUNE]:[Abitanti residenti al 31/12/25]],2,FALSE())</f>
        <v>6084</v>
      </c>
      <c r="D129" s="42" t="s">
        <v>92</v>
      </c>
    </row>
    <row r="130" spans="1:4" ht="15" customHeight="1" x14ac:dyDescent="0.25">
      <c r="A130" s="31" t="s">
        <v>264</v>
      </c>
      <c r="B130" s="42" t="s">
        <v>152</v>
      </c>
      <c r="C130" s="43">
        <f>VLOOKUP(Tabella_Comuni_RER[[#This Row],[Comune]],Tabella11[[COMUNE]:[Abitanti residenti al 31/12/25]],2,FALSE())</f>
        <v>1707</v>
      </c>
      <c r="D130" s="42" t="s">
        <v>93</v>
      </c>
    </row>
    <row r="131" spans="1:4" ht="15" customHeight="1" x14ac:dyDescent="0.25">
      <c r="A131" s="31" t="s">
        <v>265</v>
      </c>
      <c r="B131" s="42" t="s">
        <v>134</v>
      </c>
      <c r="C131" s="43">
        <f>VLOOKUP(Tabella_Comuni_RER[[#This Row],[Comune]],Tabella11[[COMUNE]:[Abitanti residenti al 31/12/25]],2,FALSE())</f>
        <v>8262</v>
      </c>
      <c r="D131" s="42" t="s">
        <v>92</v>
      </c>
    </row>
    <row r="132" spans="1:4" ht="15" customHeight="1" x14ac:dyDescent="0.25">
      <c r="A132" s="31" t="s">
        <v>266</v>
      </c>
      <c r="B132" s="42" t="s">
        <v>138</v>
      </c>
      <c r="C132" s="43">
        <f>VLOOKUP(Tabella_Comuni_RER[[#This Row],[Comune]],Tabella11[[COMUNE]:[Abitanti residenti al 31/12/25]],2,FALSE())</f>
        <v>4942</v>
      </c>
      <c r="D132" s="42" t="s">
        <v>92</v>
      </c>
    </row>
    <row r="133" spans="1:4" ht="15" customHeight="1" x14ac:dyDescent="0.25">
      <c r="A133" s="31" t="s">
        <v>267</v>
      </c>
      <c r="B133" s="42" t="s">
        <v>146</v>
      </c>
      <c r="C133" s="43">
        <f>VLOOKUP(Tabella_Comuni_RER[[#This Row],[Comune]],Tabella11[[COMUNE]:[Abitanti residenti al 31/12/25]],2,FALSE())</f>
        <v>2564</v>
      </c>
      <c r="D133" s="42" t="s">
        <v>92</v>
      </c>
    </row>
    <row r="134" spans="1:4" ht="15" customHeight="1" x14ac:dyDescent="0.25">
      <c r="A134" s="31" t="s">
        <v>268</v>
      </c>
      <c r="B134" s="42" t="s">
        <v>138</v>
      </c>
      <c r="C134" s="43">
        <f>VLOOKUP(Tabella_Comuni_RER[[#This Row],[Comune]],Tabella11[[COMUNE]:[Abitanti residenti al 31/12/25]],2,FALSE())</f>
        <v>5763</v>
      </c>
      <c r="D134" s="42" t="s">
        <v>92</v>
      </c>
    </row>
    <row r="135" spans="1:4" ht="15" customHeight="1" x14ac:dyDescent="0.25">
      <c r="A135" s="31" t="s">
        <v>269</v>
      </c>
      <c r="B135" s="42" t="s">
        <v>146</v>
      </c>
      <c r="C135" s="43">
        <f>VLOOKUP(Tabella_Comuni_RER[[#This Row],[Comune]],Tabella11[[COMUNE]:[Abitanti residenti al 31/12/25]],2,FALSE())</f>
        <v>10933</v>
      </c>
      <c r="D135" s="42" t="s">
        <v>92</v>
      </c>
    </row>
    <row r="136" spans="1:4" ht="15" customHeight="1" x14ac:dyDescent="0.25">
      <c r="A136" s="31" t="s">
        <v>270</v>
      </c>
      <c r="B136" s="42" t="s">
        <v>132</v>
      </c>
      <c r="C136" s="43">
        <f>VLOOKUP(Tabella_Comuni_RER[[#This Row],[Comune]],Tabella11[[COMUNE]:[Abitanti residenti al 31/12/25]],2,FALSE())</f>
        <v>5815</v>
      </c>
      <c r="D136" s="42" t="s">
        <v>92</v>
      </c>
    </row>
    <row r="137" spans="1:4" ht="15" customHeight="1" x14ac:dyDescent="0.25">
      <c r="A137" s="31" t="s">
        <v>271</v>
      </c>
      <c r="B137" s="42" t="s">
        <v>146</v>
      </c>
      <c r="C137" s="43">
        <f>VLOOKUP(Tabella_Comuni_RER[[#This Row],[Comune]],Tabella11[[COMUNE]:[Abitanti residenti al 31/12/25]],2,FALSE())</f>
        <v>9429</v>
      </c>
      <c r="D137" s="42" t="s">
        <v>92</v>
      </c>
    </row>
    <row r="138" spans="1:4" ht="15" customHeight="1" x14ac:dyDescent="0.25">
      <c r="A138" s="31" t="s">
        <v>272</v>
      </c>
      <c r="B138" s="42" t="s">
        <v>128</v>
      </c>
      <c r="C138" s="43">
        <f>VLOOKUP(Tabella_Comuni_RER[[#This Row],[Comune]],Tabella11[[COMUNE]:[Abitanti residenti al 31/12/25]],2,FALSE())</f>
        <v>2213</v>
      </c>
      <c r="D138" s="42" t="s">
        <v>92</v>
      </c>
    </row>
    <row r="139" spans="1:4" ht="15" customHeight="1" x14ac:dyDescent="0.25">
      <c r="A139" s="31" t="s">
        <v>273</v>
      </c>
      <c r="B139" s="42" t="s">
        <v>155</v>
      </c>
      <c r="C139" s="43">
        <f>VLOOKUP(Tabella_Comuni_RER[[#This Row],[Comune]],Tabella11[[COMUNE]:[Abitanti residenti al 31/12/25]],2,FALSE())</f>
        <v>1164</v>
      </c>
      <c r="D139" s="42" t="s">
        <v>92</v>
      </c>
    </row>
    <row r="140" spans="1:4" ht="15" customHeight="1" x14ac:dyDescent="0.25">
      <c r="A140" s="31" t="s">
        <v>274</v>
      </c>
      <c r="B140" s="42" t="s">
        <v>142</v>
      </c>
      <c r="C140" s="43">
        <f>VLOOKUP(Tabella_Comuni_RER[[#This Row],[Comune]],Tabella11[[COMUNE]:[Abitanti residenti al 31/12/25]],2,FALSE())</f>
        <v>3360</v>
      </c>
      <c r="D140" s="42" t="s">
        <v>93</v>
      </c>
    </row>
    <row r="141" spans="1:4" ht="15" customHeight="1" x14ac:dyDescent="0.25">
      <c r="A141" s="31" t="s">
        <v>275</v>
      </c>
      <c r="B141" s="42" t="s">
        <v>128</v>
      </c>
      <c r="C141" s="43">
        <f>VLOOKUP(Tabella_Comuni_RER[[#This Row],[Comune]],Tabella11[[COMUNE]:[Abitanti residenti al 31/12/25]],2,FALSE())</f>
        <v>5703</v>
      </c>
      <c r="D141" s="42" t="s">
        <v>92</v>
      </c>
    </row>
    <row r="142" spans="1:4" ht="15" customHeight="1" x14ac:dyDescent="0.25">
      <c r="A142" s="31" t="s">
        <v>276</v>
      </c>
      <c r="B142" s="42" t="s">
        <v>128</v>
      </c>
      <c r="C142" s="43">
        <f>VLOOKUP(Tabella_Comuni_RER[[#This Row],[Comune]],Tabella11[[COMUNE]:[Abitanti residenti al 31/12/25]],2,FALSE())</f>
        <v>4519</v>
      </c>
      <c r="D142" s="42" t="s">
        <v>93</v>
      </c>
    </row>
    <row r="143" spans="1:4" ht="15" customHeight="1" x14ac:dyDescent="0.25">
      <c r="A143" s="31" t="s">
        <v>277</v>
      </c>
      <c r="B143" s="42" t="s">
        <v>138</v>
      </c>
      <c r="C143" s="43">
        <f>VLOOKUP(Tabella_Comuni_RER[[#This Row],[Comune]],Tabella11[[COMUNE]:[Abitanti residenti al 31/12/25]],2,FALSE())</f>
        <v>13200</v>
      </c>
      <c r="D143" s="42" t="s">
        <v>92</v>
      </c>
    </row>
    <row r="144" spans="1:4" ht="15" customHeight="1" x14ac:dyDescent="0.25">
      <c r="A144" s="31" t="s">
        <v>278</v>
      </c>
      <c r="B144" s="42" t="s">
        <v>138</v>
      </c>
      <c r="C144" s="43">
        <f>VLOOKUP(Tabella_Comuni_RER[[#This Row],[Comune]],Tabella11[[COMUNE]:[Abitanti residenti al 31/12/25]],2,FALSE())</f>
        <v>3961</v>
      </c>
      <c r="D144" s="42" t="s">
        <v>92</v>
      </c>
    </row>
    <row r="145" spans="1:4" ht="15" customHeight="1" x14ac:dyDescent="0.25">
      <c r="A145" s="31" t="s">
        <v>279</v>
      </c>
      <c r="B145" s="42" t="s">
        <v>128</v>
      </c>
      <c r="C145" s="43">
        <f>VLOOKUP(Tabella_Comuni_RER[[#This Row],[Comune]],Tabella11[[COMUNE]:[Abitanti residenti al 31/12/25]],2,FALSE())</f>
        <v>2212</v>
      </c>
      <c r="D145" s="42" t="s">
        <v>93</v>
      </c>
    </row>
    <row r="146" spans="1:4" ht="15" customHeight="1" x14ac:dyDescent="0.25">
      <c r="A146" s="31" t="s">
        <v>280</v>
      </c>
      <c r="B146" s="42" t="s">
        <v>132</v>
      </c>
      <c r="C146" s="43">
        <f>VLOOKUP(Tabella_Comuni_RER[[#This Row],[Comune]],Tabella11[[COMUNE]:[Abitanti residenti al 31/12/25]],2,FALSE())</f>
        <v>6391</v>
      </c>
      <c r="D146" s="42" t="s">
        <v>92</v>
      </c>
    </row>
    <row r="147" spans="1:4" ht="15" customHeight="1" x14ac:dyDescent="0.25">
      <c r="A147" s="31" t="s">
        <v>281</v>
      </c>
      <c r="B147" s="42" t="s">
        <v>132</v>
      </c>
      <c r="C147" s="43">
        <f>VLOOKUP(Tabella_Comuni_RER[[#This Row],[Comune]],Tabella11[[COMUNE]:[Abitanti residenti al 31/12/25]],2,FALSE())</f>
        <v>14646</v>
      </c>
      <c r="D147" s="42" t="s">
        <v>92</v>
      </c>
    </row>
    <row r="148" spans="1:4" ht="15" customHeight="1" x14ac:dyDescent="0.25">
      <c r="A148" s="31" t="s">
        <v>282</v>
      </c>
      <c r="B148" s="42" t="s">
        <v>152</v>
      </c>
      <c r="C148" s="43">
        <f>VLOOKUP(Tabella_Comuni_RER[[#This Row],[Comune]],Tabella11[[COMUNE]:[Abitanti residenti al 31/12/25]],2,FALSE())</f>
        <v>4356</v>
      </c>
      <c r="D148" s="42" t="s">
        <v>92</v>
      </c>
    </row>
    <row r="149" spans="1:4" ht="15" customHeight="1" x14ac:dyDescent="0.25">
      <c r="A149" s="31" t="s">
        <v>283</v>
      </c>
      <c r="B149" s="42" t="s">
        <v>138</v>
      </c>
      <c r="C149" s="43">
        <f>VLOOKUP(Tabella_Comuni_RER[[#This Row],[Comune]],Tabella11[[COMUNE]:[Abitanti residenti al 31/12/25]],2,FALSE())</f>
        <v>69730</v>
      </c>
      <c r="D149" s="42" t="s">
        <v>92</v>
      </c>
    </row>
    <row r="150" spans="1:4" ht="15" customHeight="1" x14ac:dyDescent="0.25">
      <c r="A150" s="31" t="s">
        <v>284</v>
      </c>
      <c r="B150" s="42" t="s">
        <v>142</v>
      </c>
      <c r="C150" s="43">
        <f>VLOOKUP(Tabella_Comuni_RER[[#This Row],[Comune]],Tabella11[[COMUNE]:[Abitanti residenti al 31/12/25]],2,FALSE())</f>
        <v>2603</v>
      </c>
      <c r="D150" s="42" t="s">
        <v>93</v>
      </c>
    </row>
    <row r="151" spans="1:4" ht="15" customHeight="1" x14ac:dyDescent="0.25">
      <c r="A151" s="31" t="s">
        <v>285</v>
      </c>
      <c r="B151" s="42" t="s">
        <v>142</v>
      </c>
      <c r="C151" s="43">
        <f>VLOOKUP(Tabella_Comuni_RER[[#This Row],[Comune]],Tabella11[[COMUNE]:[Abitanti residenti al 31/12/25]],2,FALSE())</f>
        <v>4675</v>
      </c>
      <c r="D151" s="42" t="s">
        <v>93</v>
      </c>
    </row>
    <row r="152" spans="1:4" ht="15" customHeight="1" x14ac:dyDescent="0.25">
      <c r="A152" s="31" t="s">
        <v>286</v>
      </c>
      <c r="B152" s="42" t="s">
        <v>152</v>
      </c>
      <c r="C152" s="43">
        <f>VLOOKUP(Tabella_Comuni_RER[[#This Row],[Comune]],Tabella11[[COMUNE]:[Abitanti residenti al 31/12/25]],2,FALSE())</f>
        <v>2685</v>
      </c>
      <c r="D152" s="42" t="s">
        <v>93</v>
      </c>
    </row>
    <row r="153" spans="1:4" ht="15" customHeight="1" x14ac:dyDescent="0.25">
      <c r="A153" s="31" t="s">
        <v>287</v>
      </c>
      <c r="B153" s="42" t="s">
        <v>130</v>
      </c>
      <c r="C153" s="43">
        <f>VLOOKUP(Tabella_Comuni_RER[[#This Row],[Comune]],Tabella11[[COMUNE]:[Abitanti residenti al 31/12/25]],2,FALSE())</f>
        <v>11045</v>
      </c>
      <c r="D153" s="42" t="s">
        <v>93</v>
      </c>
    </row>
    <row r="154" spans="1:4" ht="15" customHeight="1" x14ac:dyDescent="0.25">
      <c r="A154" s="31" t="s">
        <v>288</v>
      </c>
      <c r="B154" s="42" t="s">
        <v>130</v>
      </c>
      <c r="C154" s="43">
        <f>VLOOKUP(Tabella_Comuni_RER[[#This Row],[Comune]],Tabella11[[COMUNE]:[Abitanti residenti al 31/12/25]],2,FALSE())</f>
        <v>5144</v>
      </c>
      <c r="D154" s="42" t="s">
        <v>92</v>
      </c>
    </row>
    <row r="155" spans="1:4" ht="15" customHeight="1" x14ac:dyDescent="0.25">
      <c r="A155" s="31" t="s">
        <v>289</v>
      </c>
      <c r="B155" s="42" t="s">
        <v>138</v>
      </c>
      <c r="C155" s="43">
        <f>VLOOKUP(Tabella_Comuni_RER[[#This Row],[Comune]],Tabella11[[COMUNE]:[Abitanti residenti al 31/12/25]],2,FALSE())</f>
        <v>2309</v>
      </c>
      <c r="D155" s="42" t="s">
        <v>92</v>
      </c>
    </row>
    <row r="156" spans="1:4" ht="15" customHeight="1" x14ac:dyDescent="0.25">
      <c r="A156" s="31" t="s">
        <v>290</v>
      </c>
      <c r="B156" s="42" t="s">
        <v>138</v>
      </c>
      <c r="C156" s="43">
        <f>VLOOKUP(Tabella_Comuni_RER[[#This Row],[Comune]],Tabella11[[COMUNE]:[Abitanti residenti al 31/12/25]],2,FALSE())</f>
        <v>4595</v>
      </c>
      <c r="D156" s="42" t="s">
        <v>92</v>
      </c>
    </row>
    <row r="157" spans="1:4" ht="15" customHeight="1" x14ac:dyDescent="0.25">
      <c r="A157" s="31" t="s">
        <v>291</v>
      </c>
      <c r="B157" s="42" t="s">
        <v>146</v>
      </c>
      <c r="C157" s="43">
        <f>VLOOKUP(Tabella_Comuni_RER[[#This Row],[Comune]],Tabella11[[COMUNE]:[Abitanti residenti al 31/12/25]],2,FALSE())</f>
        <v>7196</v>
      </c>
      <c r="D157" s="42" t="s">
        <v>92</v>
      </c>
    </row>
    <row r="158" spans="1:4" ht="15" customHeight="1" x14ac:dyDescent="0.25">
      <c r="A158" s="31" t="s">
        <v>292</v>
      </c>
      <c r="B158" s="42" t="s">
        <v>128</v>
      </c>
      <c r="C158" s="43">
        <f>VLOOKUP(Tabella_Comuni_RER[[#This Row],[Comune]],Tabella11[[COMUNE]:[Abitanti residenti al 31/12/25]],2,FALSE())</f>
        <v>3949</v>
      </c>
      <c r="D158" s="42" t="s">
        <v>92</v>
      </c>
    </row>
    <row r="159" spans="1:4" ht="15" customHeight="1" x14ac:dyDescent="0.25">
      <c r="A159" s="31" t="s">
        <v>293</v>
      </c>
      <c r="B159" s="42" t="s">
        <v>134</v>
      </c>
      <c r="C159" s="43">
        <f>VLOOKUP(Tabella_Comuni_RER[[#This Row],[Comune]],Tabella11[[COMUNE]:[Abitanti residenti al 31/12/25]],2,FALSE())</f>
        <v>32402</v>
      </c>
      <c r="D159" s="42" t="s">
        <v>92</v>
      </c>
    </row>
    <row r="160" spans="1:4" ht="15" customHeight="1" x14ac:dyDescent="0.25">
      <c r="A160" s="31" t="s">
        <v>294</v>
      </c>
      <c r="B160" s="42" t="s">
        <v>132</v>
      </c>
      <c r="C160" s="43">
        <f>VLOOKUP(Tabella_Comuni_RER[[#This Row],[Comune]],Tabella11[[COMUNE]:[Abitanti residenti al 31/12/25]],2,FALSE())</f>
        <v>8599</v>
      </c>
      <c r="D160" s="42" t="s">
        <v>92</v>
      </c>
    </row>
    <row r="161" spans="1:4" ht="15" customHeight="1" x14ac:dyDescent="0.25">
      <c r="A161" s="31" t="s">
        <v>295</v>
      </c>
      <c r="B161" s="42" t="s">
        <v>155</v>
      </c>
      <c r="C161" s="43">
        <f>VLOOKUP(Tabella_Comuni_RER[[#This Row],[Comune]],Tabella11[[COMUNE]:[Abitanti residenti al 31/12/25]],2,FALSE())</f>
        <v>786</v>
      </c>
      <c r="D161" s="42" t="s">
        <v>92</v>
      </c>
    </row>
    <row r="162" spans="1:4" ht="15" customHeight="1" x14ac:dyDescent="0.25">
      <c r="A162" s="31" t="s">
        <v>296</v>
      </c>
      <c r="B162" s="42" t="s">
        <v>138</v>
      </c>
      <c r="C162" s="43">
        <f>VLOOKUP(Tabella_Comuni_RER[[#This Row],[Comune]],Tabella11[[COMUNE]:[Abitanti residenti al 31/12/25]],2,FALSE())</f>
        <v>9447</v>
      </c>
      <c r="D162" s="42" t="s">
        <v>92</v>
      </c>
    </row>
    <row r="163" spans="1:4" ht="15" customHeight="1" x14ac:dyDescent="0.25">
      <c r="A163" s="31" t="s">
        <v>297</v>
      </c>
      <c r="B163" s="42" t="s">
        <v>152</v>
      </c>
      <c r="C163" s="43">
        <f>VLOOKUP(Tabella_Comuni_RER[[#This Row],[Comune]],Tabella11[[COMUNE]:[Abitanti residenti al 31/12/25]],2,FALSE())</f>
        <v>17411</v>
      </c>
      <c r="D163" s="42" t="s">
        <v>92</v>
      </c>
    </row>
    <row r="164" spans="1:4" ht="15" customHeight="1" x14ac:dyDescent="0.25">
      <c r="A164" s="31" t="s">
        <v>298</v>
      </c>
      <c r="B164" s="42" t="s">
        <v>152</v>
      </c>
      <c r="C164" s="43">
        <f>VLOOKUP(Tabella_Comuni_RER[[#This Row],[Comune]],Tabella11[[COMUNE]:[Abitanti residenti al 31/12/25]],2,FALSE())</f>
        <v>5311</v>
      </c>
      <c r="D164" s="42" t="s">
        <v>92</v>
      </c>
    </row>
    <row r="165" spans="1:4" ht="15" customHeight="1" x14ac:dyDescent="0.25">
      <c r="A165" s="31" t="s">
        <v>299</v>
      </c>
      <c r="B165" s="42" t="s">
        <v>138</v>
      </c>
      <c r="C165" s="43">
        <f>VLOOKUP(Tabella_Comuni_RER[[#This Row],[Comune]],Tabella11[[COMUNE]:[Abitanti residenti al 31/12/25]],2,FALSE())</f>
        <v>6964</v>
      </c>
      <c r="D165" s="42" t="s">
        <v>92</v>
      </c>
    </row>
    <row r="166" spans="1:4" ht="15" customHeight="1" x14ac:dyDescent="0.25">
      <c r="A166" s="31" t="s">
        <v>300</v>
      </c>
      <c r="B166" s="42" t="s">
        <v>142</v>
      </c>
      <c r="C166" s="43">
        <f>VLOOKUP(Tabella_Comuni_RER[[#This Row],[Comune]],Tabella11[[COMUNE]:[Abitanti residenti al 31/12/25]],2,FALSE())</f>
        <v>2248</v>
      </c>
      <c r="D166" s="42" t="s">
        <v>92</v>
      </c>
    </row>
    <row r="167" spans="1:4" ht="15" customHeight="1" x14ac:dyDescent="0.25">
      <c r="A167" s="31" t="s">
        <v>301</v>
      </c>
      <c r="B167" s="42" t="s">
        <v>134</v>
      </c>
      <c r="C167" s="43">
        <f>VLOOKUP(Tabella_Comuni_RER[[#This Row],[Comune]],Tabella11[[COMUNE]:[Abitanti residenti al 31/12/25]],2,FALSE())</f>
        <v>10906</v>
      </c>
      <c r="D167" s="42" t="s">
        <v>92</v>
      </c>
    </row>
    <row r="168" spans="1:4" ht="15" customHeight="1" x14ac:dyDescent="0.25">
      <c r="A168" s="31" t="s">
        <v>302</v>
      </c>
      <c r="B168" s="42" t="s">
        <v>130</v>
      </c>
      <c r="C168" s="43">
        <f>VLOOKUP(Tabella_Comuni_RER[[#This Row],[Comune]],Tabella11[[COMUNE]:[Abitanti residenti al 31/12/25]],2,FALSE())</f>
        <v>10793</v>
      </c>
      <c r="D168" s="42" t="s">
        <v>92</v>
      </c>
    </row>
    <row r="169" spans="1:4" ht="15" customHeight="1" x14ac:dyDescent="0.25">
      <c r="A169" s="31" t="s">
        <v>303</v>
      </c>
      <c r="B169" s="42" t="s">
        <v>138</v>
      </c>
      <c r="C169" s="43">
        <f>VLOOKUP(Tabella_Comuni_RER[[#This Row],[Comune]],Tabella11[[COMUNE]:[Abitanti residenti al 31/12/25]],2,FALSE())</f>
        <v>16908</v>
      </c>
      <c r="D169" s="42" t="s">
        <v>92</v>
      </c>
    </row>
    <row r="170" spans="1:4" ht="15" customHeight="1" x14ac:dyDescent="0.25">
      <c r="A170" s="31" t="s">
        <v>304</v>
      </c>
      <c r="B170" s="42" t="s">
        <v>152</v>
      </c>
      <c r="C170" s="43">
        <f>VLOOKUP(Tabella_Comuni_RER[[#This Row],[Comune]],Tabella11[[COMUNE]:[Abitanti residenti al 31/12/25]],2,FALSE())</f>
        <v>6543</v>
      </c>
      <c r="D170" s="42" t="s">
        <v>92</v>
      </c>
    </row>
    <row r="171" spans="1:4" ht="15" customHeight="1" x14ac:dyDescent="0.25">
      <c r="A171" s="31" t="s">
        <v>305</v>
      </c>
      <c r="B171" s="42" t="s">
        <v>146</v>
      </c>
      <c r="C171" s="43">
        <f>VLOOKUP(Tabella_Comuni_RER[[#This Row],[Comune]],Tabella11[[COMUNE]:[Abitanti residenti al 31/12/25]],2,FALSE())</f>
        <v>10025</v>
      </c>
      <c r="D171" s="42" t="s">
        <v>92</v>
      </c>
    </row>
    <row r="172" spans="1:4" ht="15" customHeight="1" x14ac:dyDescent="0.25">
      <c r="A172" s="31" t="s">
        <v>306</v>
      </c>
      <c r="B172" s="42" t="s">
        <v>146</v>
      </c>
      <c r="C172" s="43">
        <f>VLOOKUP(Tabella_Comuni_RER[[#This Row],[Comune]],Tabella11[[COMUNE]:[Abitanti residenti al 31/12/25]],2,FALSE())</f>
        <v>6823</v>
      </c>
      <c r="D172" s="42" t="s">
        <v>92</v>
      </c>
    </row>
    <row r="173" spans="1:4" ht="15" customHeight="1" x14ac:dyDescent="0.25">
      <c r="A173" s="31" t="s">
        <v>307</v>
      </c>
      <c r="B173" s="42" t="s">
        <v>142</v>
      </c>
      <c r="C173" s="43">
        <f>VLOOKUP(Tabella_Comuni_RER[[#This Row],[Comune]],Tabella11[[COMUNE]:[Abitanti residenti al 31/12/25]],2,FALSE())</f>
        <v>6295</v>
      </c>
      <c r="D173" s="42" t="s">
        <v>93</v>
      </c>
    </row>
    <row r="174" spans="1:4" ht="15" customHeight="1" x14ac:dyDescent="0.25">
      <c r="A174" s="31" t="s">
        <v>308</v>
      </c>
      <c r="B174" s="42" t="s">
        <v>138</v>
      </c>
      <c r="C174" s="43">
        <f>VLOOKUP(Tabella_Comuni_RER[[#This Row],[Comune]],Tabella11[[COMUNE]:[Abitanti residenti al 31/12/25]],2,FALSE())</f>
        <v>8986</v>
      </c>
      <c r="D174" s="42" t="s">
        <v>92</v>
      </c>
    </row>
    <row r="175" spans="1:4" ht="15" customHeight="1" x14ac:dyDescent="0.25">
      <c r="A175" s="31" t="s">
        <v>309</v>
      </c>
      <c r="B175" s="42" t="s">
        <v>152</v>
      </c>
      <c r="C175" s="43">
        <f>VLOOKUP(Tabella_Comuni_RER[[#This Row],[Comune]],Tabella11[[COMUNE]:[Abitanti residenti al 31/12/25]],2,FALSE())</f>
        <v>24877</v>
      </c>
      <c r="D175" s="42" t="s">
        <v>92</v>
      </c>
    </row>
    <row r="176" spans="1:4" ht="15" customHeight="1" x14ac:dyDescent="0.25">
      <c r="A176" s="31" t="s">
        <v>310</v>
      </c>
      <c r="B176" s="42" t="s">
        <v>155</v>
      </c>
      <c r="C176" s="43">
        <f>VLOOKUP(Tabella_Comuni_RER[[#This Row],[Comune]],Tabella11[[COMUNE]:[Abitanti residenti al 31/12/25]],2,FALSE())</f>
        <v>14194</v>
      </c>
      <c r="D176" s="42" t="s">
        <v>92</v>
      </c>
    </row>
    <row r="177" spans="1:4" ht="15" customHeight="1" x14ac:dyDescent="0.25">
      <c r="A177" s="31" t="s">
        <v>311</v>
      </c>
      <c r="B177" s="42" t="s">
        <v>152</v>
      </c>
      <c r="C177" s="43">
        <f>VLOOKUP(Tabella_Comuni_RER[[#This Row],[Comune]],Tabella11[[COMUNE]:[Abitanti residenti al 31/12/25]],2,FALSE())</f>
        <v>183832</v>
      </c>
      <c r="D177" s="42" t="s">
        <v>92</v>
      </c>
    </row>
    <row r="178" spans="1:4" ht="15" customHeight="1" x14ac:dyDescent="0.25">
      <c r="A178" s="31" t="s">
        <v>312</v>
      </c>
      <c r="B178" s="42" t="s">
        <v>146</v>
      </c>
      <c r="C178" s="43">
        <f>VLOOKUP(Tabella_Comuni_RER[[#This Row],[Comune]],Tabella11[[COMUNE]:[Abitanti residenti al 31/12/25]],2,FALSE())</f>
        <v>4302</v>
      </c>
      <c r="D178" s="42" t="s">
        <v>92</v>
      </c>
    </row>
    <row r="179" spans="1:4" ht="15" customHeight="1" x14ac:dyDescent="0.25">
      <c r="A179" s="31" t="s">
        <v>313</v>
      </c>
      <c r="B179" s="42" t="s">
        <v>138</v>
      </c>
      <c r="C179" s="43">
        <f>VLOOKUP(Tabella_Comuni_RER[[#This Row],[Comune]],Tabella11[[COMUNE]:[Abitanti residenti al 31/12/25]],2,FALSE())</f>
        <v>15937</v>
      </c>
      <c r="D179" s="42" t="s">
        <v>93</v>
      </c>
    </row>
    <row r="180" spans="1:4" ht="15" customHeight="1" x14ac:dyDescent="0.25">
      <c r="A180" s="31" t="s">
        <v>314</v>
      </c>
      <c r="B180" s="42" t="s">
        <v>130</v>
      </c>
      <c r="C180" s="43">
        <f>VLOOKUP(Tabella_Comuni_RER[[#This Row],[Comune]],Tabella11[[COMUNE]:[Abitanti residenti al 31/12/25]],2,FALSE())</f>
        <v>832</v>
      </c>
      <c r="D180" s="42" t="s">
        <v>93</v>
      </c>
    </row>
    <row r="181" spans="1:4" ht="15" customHeight="1" x14ac:dyDescent="0.25">
      <c r="A181" s="31" t="s">
        <v>315</v>
      </c>
      <c r="B181" s="42" t="s">
        <v>155</v>
      </c>
      <c r="C181" s="43">
        <f>VLOOKUP(Tabella_Comuni_RER[[#This Row],[Comune]],Tabella11[[COMUNE]:[Abitanti residenti al 31/12/25]],2,FALSE())</f>
        <v>1366</v>
      </c>
      <c r="D181" s="42" t="s">
        <v>93</v>
      </c>
    </row>
    <row r="182" spans="1:4" ht="15" customHeight="1" x14ac:dyDescent="0.25">
      <c r="A182" s="31" t="s">
        <v>316</v>
      </c>
      <c r="B182" s="42" t="s">
        <v>138</v>
      </c>
      <c r="C182" s="43">
        <f>VLOOKUP(Tabella_Comuni_RER[[#This Row],[Comune]],Tabella11[[COMUNE]:[Abitanti residenti al 31/12/25]],2,FALSE())</f>
        <v>3950</v>
      </c>
      <c r="D182" s="42" t="s">
        <v>92</v>
      </c>
    </row>
    <row r="183" spans="1:4" ht="15" customHeight="1" x14ac:dyDescent="0.25">
      <c r="A183" s="31" t="s">
        <v>317</v>
      </c>
      <c r="B183" s="42" t="s">
        <v>138</v>
      </c>
      <c r="C183" s="43">
        <f>VLOOKUP(Tabella_Comuni_RER[[#This Row],[Comune]],Tabella11[[COMUNE]:[Abitanti residenti al 31/12/25]],2,FALSE())</f>
        <v>10872</v>
      </c>
      <c r="D183" s="42" t="s">
        <v>92</v>
      </c>
    </row>
    <row r="184" spans="1:4" ht="15" customHeight="1" x14ac:dyDescent="0.25">
      <c r="A184" s="31" t="s">
        <v>318</v>
      </c>
      <c r="B184" s="42" t="s">
        <v>132</v>
      </c>
      <c r="C184" s="43">
        <f>VLOOKUP(Tabella_Comuni_RER[[#This Row],[Comune]],Tabella11[[COMUNE]:[Abitanti residenti al 31/12/25]],2,FALSE())</f>
        <v>10494</v>
      </c>
      <c r="D184" s="42" t="s">
        <v>92</v>
      </c>
    </row>
    <row r="185" spans="1:4" ht="15" customHeight="1" x14ac:dyDescent="0.25">
      <c r="A185" s="31" t="s">
        <v>319</v>
      </c>
      <c r="B185" s="42" t="s">
        <v>130</v>
      </c>
      <c r="C185" s="43">
        <f>VLOOKUP(Tabella_Comuni_RER[[#This Row],[Comune]],Tabella11[[COMUNE]:[Abitanti residenti al 31/12/25]],2,FALSE())</f>
        <v>11475</v>
      </c>
      <c r="D185" s="42" t="s">
        <v>92</v>
      </c>
    </row>
    <row r="186" spans="1:4" ht="15" customHeight="1" x14ac:dyDescent="0.25">
      <c r="A186" s="31" t="s">
        <v>320</v>
      </c>
      <c r="B186" s="42" t="s">
        <v>155</v>
      </c>
      <c r="C186" s="43">
        <f>VLOOKUP(Tabella_Comuni_RER[[#This Row],[Comune]],Tabella11[[COMUNE]:[Abitanti residenti al 31/12/25]],2,FALSE())</f>
        <v>1036</v>
      </c>
      <c r="D186" s="42" t="s">
        <v>92</v>
      </c>
    </row>
    <row r="187" spans="1:4" ht="15" customHeight="1" x14ac:dyDescent="0.25">
      <c r="A187" s="31" t="s">
        <v>321</v>
      </c>
      <c r="B187" s="42" t="s">
        <v>152</v>
      </c>
      <c r="C187" s="43">
        <f>VLOOKUP(Tabella_Comuni_RER[[#This Row],[Comune]],Tabella11[[COMUNE]:[Abitanti residenti al 31/12/25]],2,FALSE())</f>
        <v>951</v>
      </c>
      <c r="D187" s="42" t="s">
        <v>92</v>
      </c>
    </row>
    <row r="188" spans="1:4" ht="15" customHeight="1" x14ac:dyDescent="0.25">
      <c r="A188" s="31" t="s">
        <v>322</v>
      </c>
      <c r="B188" s="42" t="s">
        <v>155</v>
      </c>
      <c r="C188" s="43">
        <f>VLOOKUP(Tabella_Comuni_RER[[#This Row],[Comune]],Tabella11[[COMUNE]:[Abitanti residenti al 31/12/25]],2,FALSE())</f>
        <v>2316</v>
      </c>
      <c r="D188" s="42" t="s">
        <v>92</v>
      </c>
    </row>
    <row r="189" spans="1:4" ht="15" customHeight="1" x14ac:dyDescent="0.25">
      <c r="A189" s="31" t="s">
        <v>323</v>
      </c>
      <c r="B189" s="42" t="s">
        <v>152</v>
      </c>
      <c r="C189" s="43">
        <f>VLOOKUP(Tabella_Comuni_RER[[#This Row],[Comune]],Tabella11[[COMUNE]:[Abitanti residenti al 31/12/25]],2,FALSE())</f>
        <v>2118</v>
      </c>
      <c r="D189" s="42" t="s">
        <v>93</v>
      </c>
    </row>
    <row r="190" spans="1:4" ht="15" customHeight="1" x14ac:dyDescent="0.25">
      <c r="A190" s="31" t="s">
        <v>324</v>
      </c>
      <c r="B190" s="42" t="s">
        <v>155</v>
      </c>
      <c r="C190" s="43">
        <f>VLOOKUP(Tabella_Comuni_RER[[#This Row],[Comune]],Tabella11[[COMUNE]:[Abitanti residenti al 31/12/25]],2,FALSE())</f>
        <v>1025</v>
      </c>
      <c r="D190" s="42" t="s">
        <v>93</v>
      </c>
    </row>
    <row r="191" spans="1:4" ht="15" customHeight="1" x14ac:dyDescent="0.25">
      <c r="A191" s="31" t="s">
        <v>325</v>
      </c>
      <c r="B191" s="42" t="s">
        <v>138</v>
      </c>
      <c r="C191" s="43">
        <f>VLOOKUP(Tabella_Comuni_RER[[#This Row],[Comune]],Tabella11[[COMUNE]:[Abitanti residenti al 31/12/25]],2,FALSE())</f>
        <v>6199</v>
      </c>
      <c r="D191" s="42" t="s">
        <v>92</v>
      </c>
    </row>
    <row r="192" spans="1:4" ht="15" customHeight="1" x14ac:dyDescent="0.25">
      <c r="A192" s="3" t="s">
        <v>326</v>
      </c>
      <c r="B192" s="42" t="s">
        <v>155</v>
      </c>
      <c r="C192" s="43">
        <f>VLOOKUP(Tabella_Comuni_RER[[#This Row],[Comune]],Tabella11[[COMUNE]:[Abitanti residenti al 31/12/25]],2,FALSE())</f>
        <v>7085</v>
      </c>
      <c r="D192" s="42" t="s">
        <v>92</v>
      </c>
    </row>
    <row r="193" spans="1:4" ht="15" customHeight="1" x14ac:dyDescent="0.25">
      <c r="A193" s="31" t="s">
        <v>327</v>
      </c>
      <c r="B193" s="42" t="s">
        <v>152</v>
      </c>
      <c r="C193" s="43">
        <f>VLOOKUP(Tabella_Comuni_RER[[#This Row],[Comune]],Tabella11[[COMUNE]:[Abitanti residenti al 31/12/25]],2,FALSE())</f>
        <v>3402</v>
      </c>
      <c r="D193" s="42" t="s">
        <v>92</v>
      </c>
    </row>
    <row r="194" spans="1:4" ht="15" customHeight="1" x14ac:dyDescent="0.25">
      <c r="A194" s="31" t="s">
        <v>328</v>
      </c>
      <c r="B194" s="42" t="s">
        <v>146</v>
      </c>
      <c r="C194" s="43">
        <f>VLOOKUP(Tabella_Comuni_RER[[#This Row],[Comune]],Tabella11[[COMUNE]:[Abitanti residenti al 31/12/25]],2,FALSE())</f>
        <v>1705</v>
      </c>
      <c r="D194" s="42" t="s">
        <v>92</v>
      </c>
    </row>
    <row r="195" spans="1:4" ht="15" customHeight="1" x14ac:dyDescent="0.25">
      <c r="A195" s="31" t="s">
        <v>329</v>
      </c>
      <c r="B195" s="42" t="s">
        <v>128</v>
      </c>
      <c r="C195" s="43">
        <f>VLOOKUP(Tabella_Comuni_RER[[#This Row],[Comune]],Tabella11[[COMUNE]:[Abitanti residenti al 31/12/25]],2,FALSE())</f>
        <v>5203</v>
      </c>
      <c r="D195" s="42" t="s">
        <v>93</v>
      </c>
    </row>
    <row r="196" spans="1:4" ht="15" customHeight="1" x14ac:dyDescent="0.25">
      <c r="A196" s="31" t="s">
        <v>330</v>
      </c>
      <c r="B196" s="42" t="s">
        <v>138</v>
      </c>
      <c r="C196" s="43">
        <f>VLOOKUP(Tabella_Comuni_RER[[#This Row],[Comune]],Tabella11[[COMUNE]:[Abitanti residenti al 31/12/25]],2,FALSE())</f>
        <v>6458</v>
      </c>
      <c r="D196" s="42" t="s">
        <v>92</v>
      </c>
    </row>
    <row r="197" spans="1:4" ht="15" customHeight="1" x14ac:dyDescent="0.25">
      <c r="A197" s="31" t="s">
        <v>331</v>
      </c>
      <c r="B197" s="42" t="s">
        <v>155</v>
      </c>
      <c r="C197" s="43">
        <f>VLOOKUP(Tabella_Comuni_RER[[#This Row],[Comune]],Tabella11[[COMUNE]:[Abitanti residenti al 31/12/25]],2,FALSE())</f>
        <v>7297</v>
      </c>
      <c r="D197" s="42" t="s">
        <v>92</v>
      </c>
    </row>
    <row r="198" spans="1:4" ht="15" customHeight="1" x14ac:dyDescent="0.25">
      <c r="A198" s="31" t="s">
        <v>332</v>
      </c>
      <c r="B198" s="42" t="s">
        <v>138</v>
      </c>
      <c r="C198" s="43">
        <f>VLOOKUP(Tabella_Comuni_RER[[#This Row],[Comune]],Tabella11[[COMUNE]:[Abitanti residenti al 31/12/25]],2,FALSE())</f>
        <v>4651</v>
      </c>
      <c r="D198" s="42" t="s">
        <v>92</v>
      </c>
    </row>
    <row r="199" spans="1:4" ht="15" customHeight="1" x14ac:dyDescent="0.25">
      <c r="A199" s="31" t="s">
        <v>333</v>
      </c>
      <c r="B199" s="42" t="s">
        <v>128</v>
      </c>
      <c r="C199" s="43">
        <f>VLOOKUP(Tabella_Comuni_RER[[#This Row],[Comune]],Tabella11[[COMUNE]:[Abitanti residenti al 31/12/25]],2,FALSE())</f>
        <v>849</v>
      </c>
      <c r="D199" s="42" t="s">
        <v>92</v>
      </c>
    </row>
    <row r="200" spans="1:4" ht="15" customHeight="1" x14ac:dyDescent="0.25">
      <c r="A200" s="31" t="s">
        <v>334</v>
      </c>
      <c r="B200" s="42" t="s">
        <v>130</v>
      </c>
      <c r="C200" s="43">
        <f>VLOOKUP(Tabella_Comuni_RER[[#This Row],[Comune]],Tabella11[[COMUNE]:[Abitanti residenti al 31/12/25]],2,FALSE())</f>
        <v>3474</v>
      </c>
      <c r="D200" s="42" t="s">
        <v>92</v>
      </c>
    </row>
    <row r="201" spans="1:4" ht="15" customHeight="1" x14ac:dyDescent="0.25">
      <c r="A201" s="31" t="s">
        <v>335</v>
      </c>
      <c r="B201" s="42" t="s">
        <v>130</v>
      </c>
      <c r="C201" s="43">
        <f>VLOOKUP(Tabella_Comuni_RER[[#This Row],[Comune]],Tabella11[[COMUNE]:[Abitanti residenti al 31/12/25]],2,FALSE())</f>
        <v>13398</v>
      </c>
      <c r="D201" s="42" t="s">
        <v>92</v>
      </c>
    </row>
    <row r="202" spans="1:4" ht="15" customHeight="1" x14ac:dyDescent="0.25">
      <c r="A202" s="31" t="s">
        <v>336</v>
      </c>
      <c r="B202" s="42" t="s">
        <v>152</v>
      </c>
      <c r="C202" s="43">
        <f>VLOOKUP(Tabella_Comuni_RER[[#This Row],[Comune]],Tabella11[[COMUNE]:[Abitanti residenti al 31/12/25]],2,FALSE())</f>
        <v>16365</v>
      </c>
      <c r="D202" s="42" t="s">
        <v>92</v>
      </c>
    </row>
    <row r="203" spans="1:4" ht="15" customHeight="1" x14ac:dyDescent="0.25">
      <c r="A203" s="31" t="s">
        <v>337</v>
      </c>
      <c r="B203" s="42" t="s">
        <v>155</v>
      </c>
      <c r="C203" s="43">
        <f>VLOOKUP(Tabella_Comuni_RER[[#This Row],[Comune]],Tabella11[[COMUNE]:[Abitanti residenti al 31/12/25]],2,FALSE())</f>
        <v>7034</v>
      </c>
      <c r="D203" s="42" t="s">
        <v>92</v>
      </c>
    </row>
    <row r="204" spans="1:4" ht="15" customHeight="1" x14ac:dyDescent="0.25">
      <c r="A204" s="31" t="s">
        <v>338</v>
      </c>
      <c r="B204" s="42" t="s">
        <v>132</v>
      </c>
      <c r="C204" s="43">
        <f>VLOOKUP(Tabella_Comuni_RER[[#This Row],[Comune]],Tabella11[[COMUNE]:[Abitanti residenti al 31/12/25]],2,FALSE())</f>
        <v>13404</v>
      </c>
      <c r="D204" s="42" t="s">
        <v>92</v>
      </c>
    </row>
    <row r="205" spans="1:4" ht="15" customHeight="1" x14ac:dyDescent="0.25">
      <c r="A205" s="31" t="s">
        <v>339</v>
      </c>
      <c r="B205" s="42" t="s">
        <v>152</v>
      </c>
      <c r="C205" s="43">
        <f>VLOOKUP(Tabella_Comuni_RER[[#This Row],[Comune]],Tabella11[[COMUNE]:[Abitanti residenti al 31/12/25]],2,FALSE())</f>
        <v>10507</v>
      </c>
      <c r="D205" s="42" t="s">
        <v>92</v>
      </c>
    </row>
    <row r="206" spans="1:4" ht="15" customHeight="1" x14ac:dyDescent="0.25">
      <c r="A206" s="31" t="s">
        <v>340</v>
      </c>
      <c r="B206" s="42" t="s">
        <v>142</v>
      </c>
      <c r="C206" s="43">
        <f>VLOOKUP(Tabella_Comuni_RER[[#This Row],[Comune]],Tabella11[[COMUNE]:[Abitanti residenti al 31/12/25]],2,FALSE())</f>
        <v>5599</v>
      </c>
      <c r="D206" s="42" t="s">
        <v>93</v>
      </c>
    </row>
    <row r="207" spans="1:4" ht="15" customHeight="1" x14ac:dyDescent="0.25">
      <c r="A207" s="31" t="s">
        <v>341</v>
      </c>
      <c r="B207" s="42" t="s">
        <v>128</v>
      </c>
      <c r="C207" s="43">
        <f>VLOOKUP(Tabella_Comuni_RER[[#This Row],[Comune]],Tabella11[[COMUNE]:[Abitanti residenti al 31/12/25]],2,FALSE())</f>
        <v>388</v>
      </c>
      <c r="D207" s="42" t="s">
        <v>92</v>
      </c>
    </row>
    <row r="208" spans="1:4" ht="15" customHeight="1" x14ac:dyDescent="0.25">
      <c r="A208" s="31" t="s">
        <v>342</v>
      </c>
      <c r="B208" s="42" t="s">
        <v>138</v>
      </c>
      <c r="C208" s="43">
        <f>VLOOKUP(Tabella_Comuni_RER[[#This Row],[Comune]],Tabella11[[COMUNE]:[Abitanti residenti al 31/12/25]],2,FALSE())</f>
        <v>14434</v>
      </c>
      <c r="D208" s="42" t="s">
        <v>92</v>
      </c>
    </row>
    <row r="209" spans="1:4" ht="15" customHeight="1" x14ac:dyDescent="0.25">
      <c r="A209" s="31" t="s">
        <v>343</v>
      </c>
      <c r="B209" s="42" t="s">
        <v>152</v>
      </c>
      <c r="C209" s="43">
        <f>VLOOKUP(Tabella_Comuni_RER[[#This Row],[Comune]],Tabella11[[COMUNE]:[Abitanti residenti al 31/12/25]],2,FALSE())</f>
        <v>2025</v>
      </c>
      <c r="D209" s="42" t="s">
        <v>93</v>
      </c>
    </row>
    <row r="210" spans="1:4" ht="15" customHeight="1" x14ac:dyDescent="0.25">
      <c r="A210" s="31" t="s">
        <v>344</v>
      </c>
      <c r="B210" s="42" t="s">
        <v>130</v>
      </c>
      <c r="C210" s="43">
        <f>VLOOKUP(Tabella_Comuni_RER[[#This Row],[Comune]],Tabella11[[COMUNE]:[Abitanti residenti al 31/12/25]],2,FALSE())</f>
        <v>1006</v>
      </c>
      <c r="D210" s="42" t="s">
        <v>93</v>
      </c>
    </row>
    <row r="211" spans="1:4" ht="15" customHeight="1" x14ac:dyDescent="0.25">
      <c r="A211" s="31" t="s">
        <v>345</v>
      </c>
      <c r="B211" s="42" t="s">
        <v>130</v>
      </c>
      <c r="C211" s="43">
        <f>VLOOKUP(Tabella_Comuni_RER[[#This Row],[Comune]],Tabella11[[COMUNE]:[Abitanti residenti al 31/12/25]],2,FALSE())</f>
        <v>202729</v>
      </c>
      <c r="D211" s="42" t="s">
        <v>92</v>
      </c>
    </row>
    <row r="212" spans="1:4" ht="15" customHeight="1" x14ac:dyDescent="0.25">
      <c r="A212" s="31" t="s">
        <v>346</v>
      </c>
      <c r="B212" s="42" t="s">
        <v>152</v>
      </c>
      <c r="C212" s="43">
        <f>VLOOKUP(Tabella_Comuni_RER[[#This Row],[Comune]],Tabella11[[COMUNE]:[Abitanti residenti al 31/12/25]],2,FALSE())</f>
        <v>18473</v>
      </c>
      <c r="D212" s="42" t="s">
        <v>93</v>
      </c>
    </row>
    <row r="213" spans="1:4" ht="15" customHeight="1" x14ac:dyDescent="0.25">
      <c r="A213" s="31" t="s">
        <v>347</v>
      </c>
      <c r="B213" s="42" t="s">
        <v>130</v>
      </c>
      <c r="C213" s="43">
        <f>VLOOKUP(Tabella_Comuni_RER[[#This Row],[Comune]],Tabella11[[COMUNE]:[Abitanti residenti al 31/12/25]],2,FALSE())</f>
        <v>964</v>
      </c>
      <c r="D213" s="42" t="s">
        <v>93</v>
      </c>
    </row>
    <row r="214" spans="1:4" ht="15" customHeight="1" x14ac:dyDescent="0.25">
      <c r="A214" s="31" t="s">
        <v>348</v>
      </c>
      <c r="B214" s="42" t="s">
        <v>155</v>
      </c>
      <c r="C214" s="43">
        <f>VLOOKUP(Tabella_Comuni_RER[[#This Row],[Comune]],Tabella11[[COMUNE]:[Abitanti residenti al 31/12/25]],2,FALSE())</f>
        <v>2698</v>
      </c>
      <c r="D214" s="42" t="s">
        <v>92</v>
      </c>
    </row>
    <row r="215" spans="1:4" ht="15" customHeight="1" x14ac:dyDescent="0.25">
      <c r="A215" s="31" t="s">
        <v>349</v>
      </c>
      <c r="B215" s="42" t="s">
        <v>128</v>
      </c>
      <c r="C215" s="43">
        <f>VLOOKUP(Tabella_Comuni_RER[[#This Row],[Comune]],Tabella11[[COMUNE]:[Abitanti residenti al 31/12/25]],2,FALSE())</f>
        <v>104573</v>
      </c>
      <c r="D215" s="42" t="s">
        <v>92</v>
      </c>
    </row>
    <row r="216" spans="1:4" ht="15" customHeight="1" x14ac:dyDescent="0.25">
      <c r="A216" s="31" t="s">
        <v>350</v>
      </c>
      <c r="B216" s="42" t="s">
        <v>128</v>
      </c>
      <c r="C216" s="43">
        <f>VLOOKUP(Tabella_Comuni_RER[[#This Row],[Comune]],Tabella11[[COMUNE]:[Abitanti residenti al 31/12/25]],2,FALSE())</f>
        <v>2186</v>
      </c>
      <c r="D216" s="42" t="s">
        <v>92</v>
      </c>
    </row>
    <row r="217" spans="1:4" ht="15" customHeight="1" x14ac:dyDescent="0.25">
      <c r="A217" s="31" t="s">
        <v>351</v>
      </c>
      <c r="B217" s="42" t="s">
        <v>138</v>
      </c>
      <c r="C217" s="43">
        <f>VLOOKUP(Tabella_Comuni_RER[[#This Row],[Comune]],Tabella11[[COMUNE]:[Abitanti residenti al 31/12/25]],2,FALSE())</f>
        <v>17931</v>
      </c>
      <c r="D217" s="42" t="s">
        <v>92</v>
      </c>
    </row>
    <row r="218" spans="1:4" ht="15" customHeight="1" x14ac:dyDescent="0.25">
      <c r="A218" s="31" t="s">
        <v>352</v>
      </c>
      <c r="B218" s="42" t="s">
        <v>138</v>
      </c>
      <c r="C218" s="43">
        <f>VLOOKUP(Tabella_Comuni_RER[[#This Row],[Comune]],Tabella11[[COMUNE]:[Abitanti residenti al 31/12/25]],2,FALSE())</f>
        <v>7428</v>
      </c>
      <c r="D218" s="42" t="s">
        <v>92</v>
      </c>
    </row>
    <row r="219" spans="1:4" ht="15" customHeight="1" x14ac:dyDescent="0.25">
      <c r="A219" s="31" t="s">
        <v>353</v>
      </c>
      <c r="B219" s="42" t="s">
        <v>152</v>
      </c>
      <c r="C219" s="43">
        <f>VLOOKUP(Tabella_Comuni_RER[[#This Row],[Comune]],Tabella11[[COMUNE]:[Abitanti residenti al 31/12/25]],2,FALSE())</f>
        <v>2196</v>
      </c>
      <c r="D219" s="42" t="s">
        <v>93</v>
      </c>
    </row>
    <row r="220" spans="1:4" ht="15" customHeight="1" x14ac:dyDescent="0.25">
      <c r="A220" s="31" t="s">
        <v>354</v>
      </c>
      <c r="B220" s="42" t="s">
        <v>128</v>
      </c>
      <c r="C220" s="43">
        <f>VLOOKUP(Tabella_Comuni_RER[[#This Row],[Comune]],Tabella11[[COMUNE]:[Abitanti residenti al 31/12/25]],2,FALSE())</f>
        <v>580</v>
      </c>
      <c r="D220" s="42" t="s">
        <v>92</v>
      </c>
    </row>
    <row r="221" spans="1:4" ht="15" customHeight="1" x14ac:dyDescent="0.25">
      <c r="A221" s="31" t="s">
        <v>355</v>
      </c>
      <c r="B221" s="42" t="s">
        <v>128</v>
      </c>
      <c r="C221" s="43">
        <f>VLOOKUP(Tabella_Comuni_RER[[#This Row],[Comune]],Tabella11[[COMUNE]:[Abitanti residenti al 31/12/25]],2,FALSE())</f>
        <v>9045</v>
      </c>
      <c r="D221" s="42" t="s">
        <v>92</v>
      </c>
    </row>
    <row r="222" spans="1:4" ht="15" customHeight="1" x14ac:dyDescent="0.25">
      <c r="A222" s="31" t="s">
        <v>356</v>
      </c>
      <c r="B222" s="42" t="s">
        <v>142</v>
      </c>
      <c r="C222" s="43">
        <f>VLOOKUP(Tabella_Comuni_RER[[#This Row],[Comune]],Tabella11[[COMUNE]:[Abitanti residenti al 31/12/25]],2,FALSE())</f>
        <v>9732</v>
      </c>
      <c r="D222" s="42" t="s">
        <v>92</v>
      </c>
    </row>
    <row r="223" spans="1:4" ht="15" customHeight="1" x14ac:dyDescent="0.25">
      <c r="A223" s="31" t="s">
        <v>357</v>
      </c>
      <c r="B223" s="42" t="s">
        <v>155</v>
      </c>
      <c r="C223" s="43">
        <f>VLOOKUP(Tabella_Comuni_RER[[#This Row],[Comune]],Tabella11[[COMUNE]:[Abitanti residenti al 31/12/25]],2,FALSE())</f>
        <v>5099</v>
      </c>
      <c r="D223" s="42" t="s">
        <v>92</v>
      </c>
    </row>
    <row r="224" spans="1:4" ht="15" customHeight="1" x14ac:dyDescent="0.25">
      <c r="A224" s="31" t="s">
        <v>358</v>
      </c>
      <c r="B224" s="42" t="s">
        <v>130</v>
      </c>
      <c r="C224" s="43">
        <f>VLOOKUP(Tabella_Comuni_RER[[#This Row],[Comune]],Tabella11[[COMUNE]:[Abitanti residenti al 31/12/25]],2,FALSE())</f>
        <v>3148</v>
      </c>
      <c r="D224" s="42" t="s">
        <v>92</v>
      </c>
    </row>
    <row r="225" spans="1:4" ht="15" customHeight="1" x14ac:dyDescent="0.25">
      <c r="A225" s="31" t="s">
        <v>359</v>
      </c>
      <c r="B225" s="42" t="s">
        <v>152</v>
      </c>
      <c r="C225" s="43">
        <f>VLOOKUP(Tabella_Comuni_RER[[#This Row],[Comune]],Tabella11[[COMUNE]:[Abitanti residenti al 31/12/25]],2,FALSE())</f>
        <v>1611</v>
      </c>
      <c r="D225" s="42" t="s">
        <v>92</v>
      </c>
    </row>
    <row r="226" spans="1:4" ht="15" customHeight="1" x14ac:dyDescent="0.25">
      <c r="A226" s="31" t="s">
        <v>360</v>
      </c>
      <c r="B226" s="42" t="s">
        <v>128</v>
      </c>
      <c r="C226" s="43">
        <f>VLOOKUP(Tabella_Comuni_RER[[#This Row],[Comune]],Tabella11[[COMUNE]:[Abitanti residenti al 31/12/25]],2,FALSE())</f>
        <v>4685</v>
      </c>
      <c r="D226" s="42" t="s">
        <v>92</v>
      </c>
    </row>
    <row r="227" spans="1:4" ht="15" customHeight="1" x14ac:dyDescent="0.25">
      <c r="A227" s="31" t="s">
        <v>361</v>
      </c>
      <c r="B227" s="42" t="s">
        <v>128</v>
      </c>
      <c r="C227" s="43">
        <f>VLOOKUP(Tabella_Comuni_RER[[#This Row],[Comune]],Tabella11[[COMUNE]:[Abitanti residenti al 31/12/25]],2,FALSE())</f>
        <v>6717</v>
      </c>
      <c r="D227" s="42" t="s">
        <v>93</v>
      </c>
    </row>
    <row r="228" spans="1:4" ht="15" customHeight="1" x14ac:dyDescent="0.25">
      <c r="A228" s="31" t="s">
        <v>362</v>
      </c>
      <c r="B228" s="42" t="s">
        <v>146</v>
      </c>
      <c r="C228" s="43">
        <f>VLOOKUP(Tabella_Comuni_RER[[#This Row],[Comune]],Tabella11[[COMUNE]:[Abitanti residenti al 31/12/25]],2,FALSE())</f>
        <v>715</v>
      </c>
      <c r="D228" s="42" t="s">
        <v>92</v>
      </c>
    </row>
    <row r="229" spans="1:4" ht="15" customHeight="1" x14ac:dyDescent="0.25">
      <c r="A229" s="31" t="s">
        <v>363</v>
      </c>
      <c r="B229" s="42" t="s">
        <v>142</v>
      </c>
      <c r="C229" s="43">
        <f>VLOOKUP(Tabella_Comuni_RER[[#This Row],[Comune]],Tabella11[[COMUNE]:[Abitanti residenti al 31/12/25]],2,FALSE())</f>
        <v>12443</v>
      </c>
      <c r="D229" s="42" t="s">
        <v>92</v>
      </c>
    </row>
    <row r="230" spans="1:4" ht="15" customHeight="1" x14ac:dyDescent="0.25">
      <c r="A230" s="31" t="s">
        <v>364</v>
      </c>
      <c r="B230" s="42" t="s">
        <v>132</v>
      </c>
      <c r="C230" s="43">
        <f>VLOOKUP(Tabella_Comuni_RER[[#This Row],[Comune]],Tabella11[[COMUNE]:[Abitanti residenti al 31/12/25]],2,FALSE())</f>
        <v>7263</v>
      </c>
      <c r="D230" s="42" t="s">
        <v>92</v>
      </c>
    </row>
    <row r="231" spans="1:4" ht="15" customHeight="1" x14ac:dyDescent="0.25">
      <c r="A231" s="31" t="s">
        <v>365</v>
      </c>
      <c r="B231" s="42" t="s">
        <v>146</v>
      </c>
      <c r="C231" s="43">
        <f>VLOOKUP(Tabella_Comuni_RER[[#This Row],[Comune]],Tabella11[[COMUNE]:[Abitanti residenti al 31/12/25]],2,FALSE())</f>
        <v>6379</v>
      </c>
      <c r="D231" s="42" t="s">
        <v>92</v>
      </c>
    </row>
    <row r="232" spans="1:4" ht="15" customHeight="1" x14ac:dyDescent="0.25">
      <c r="A232" s="31" t="s">
        <v>366</v>
      </c>
      <c r="B232" s="42" t="s">
        <v>146</v>
      </c>
      <c r="C232" s="43">
        <f>VLOOKUP(Tabella_Comuni_RER[[#This Row],[Comune]],Tabella11[[COMUNE]:[Abitanti residenti al 31/12/25]],2,FALSE())</f>
        <v>674</v>
      </c>
      <c r="D232" s="42" t="s">
        <v>92</v>
      </c>
    </row>
    <row r="233" spans="1:4" ht="15" customHeight="1" x14ac:dyDescent="0.25">
      <c r="A233" s="31" t="s">
        <v>367</v>
      </c>
      <c r="B233" s="42" t="s">
        <v>152</v>
      </c>
      <c r="C233" s="43">
        <f>VLOOKUP(Tabella_Comuni_RER[[#This Row],[Comune]],Tabella11[[COMUNE]:[Abitanti residenti al 31/12/25]],2,FALSE())</f>
        <v>3904</v>
      </c>
      <c r="D233" s="42" t="s">
        <v>92</v>
      </c>
    </row>
    <row r="234" spans="1:4" ht="15" customHeight="1" x14ac:dyDescent="0.25">
      <c r="A234" s="31" t="s">
        <v>368</v>
      </c>
      <c r="B234" s="42" t="s">
        <v>132</v>
      </c>
      <c r="C234" s="43">
        <f>VLOOKUP(Tabella_Comuni_RER[[#This Row],[Comune]],Tabella11[[COMUNE]:[Abitanti residenti al 31/12/25]],2,FALSE())</f>
        <v>13246</v>
      </c>
      <c r="D234" s="42" t="s">
        <v>92</v>
      </c>
    </row>
    <row r="235" spans="1:4" ht="15" customHeight="1" x14ac:dyDescent="0.25">
      <c r="A235" s="31" t="s">
        <v>369</v>
      </c>
      <c r="B235" s="42" t="s">
        <v>152</v>
      </c>
      <c r="C235" s="43">
        <f>VLOOKUP(Tabella_Comuni_RER[[#This Row],[Comune]],Tabella11[[COMUNE]:[Abitanti residenti al 31/12/25]],2,FALSE())</f>
        <v>6408</v>
      </c>
      <c r="D235" s="42" t="s">
        <v>92</v>
      </c>
    </row>
    <row r="236" spans="1:4" ht="15" customHeight="1" x14ac:dyDescent="0.25">
      <c r="A236" s="31" t="s">
        <v>370</v>
      </c>
      <c r="B236" s="42" t="s">
        <v>134</v>
      </c>
      <c r="C236" s="43">
        <f>VLOOKUP(Tabella_Comuni_RER[[#This Row],[Comune]],Tabella11[[COMUNE]:[Abitanti residenti al 31/12/25]],2,FALSE())</f>
        <v>156848</v>
      </c>
      <c r="D236" s="42" t="s">
        <v>92</v>
      </c>
    </row>
    <row r="237" spans="1:4" ht="15" customHeight="1" x14ac:dyDescent="0.25">
      <c r="A237" s="31" t="s">
        <v>371</v>
      </c>
      <c r="B237" s="42" t="s">
        <v>132</v>
      </c>
      <c r="C237" s="43">
        <f>VLOOKUP(Tabella_Comuni_RER[[#This Row],[Comune]],Tabella11[[COMUNE]:[Abitanti residenti al 31/12/25]],2,FALSE())</f>
        <v>172277</v>
      </c>
      <c r="D237" s="42" t="s">
        <v>92</v>
      </c>
    </row>
    <row r="238" spans="1:4" ht="15" customHeight="1" x14ac:dyDescent="0.25">
      <c r="A238" s="31" t="s">
        <v>372</v>
      </c>
      <c r="B238" s="42" t="s">
        <v>132</v>
      </c>
      <c r="C238" s="43">
        <f>VLOOKUP(Tabella_Comuni_RER[[#This Row],[Comune]],Tabella11[[COMUNE]:[Abitanti residenti al 31/12/25]],2,FALSE())</f>
        <v>9338</v>
      </c>
      <c r="D238" s="42" t="s">
        <v>92</v>
      </c>
    </row>
    <row r="239" spans="1:4" ht="15" customHeight="1" x14ac:dyDescent="0.25">
      <c r="A239" s="31" t="s">
        <v>373</v>
      </c>
      <c r="B239" s="42" t="s">
        <v>155</v>
      </c>
      <c r="C239" s="43">
        <f>VLOOKUP(Tabella_Comuni_RER[[#This Row],[Comune]],Tabella11[[COMUNE]:[Abitanti residenti al 31/12/25]],2,FALSE())</f>
        <v>34401</v>
      </c>
      <c r="D239" s="42" t="s">
        <v>92</v>
      </c>
    </row>
    <row r="240" spans="1:4" ht="15" customHeight="1" x14ac:dyDescent="0.25">
      <c r="A240" s="31" t="s">
        <v>374</v>
      </c>
      <c r="B240" s="42" t="s">
        <v>155</v>
      </c>
      <c r="C240" s="43">
        <f>VLOOKUP(Tabella_Comuni_RER[[#This Row],[Comune]],Tabella11[[COMUNE]:[Abitanti residenti al 31/12/25]],2,FALSE())</f>
        <v>151019</v>
      </c>
      <c r="D240" s="42" t="s">
        <v>92</v>
      </c>
    </row>
    <row r="241" spans="1:4" ht="15" customHeight="1" x14ac:dyDescent="0.25">
      <c r="A241" s="31" t="s">
        <v>375</v>
      </c>
      <c r="B241" s="42" t="s">
        <v>132</v>
      </c>
      <c r="C241" s="43">
        <f>VLOOKUP(Tabella_Comuni_RER[[#This Row],[Comune]],Tabella11[[COMUNE]:[Abitanti residenti al 31/12/25]],2,FALSE())</f>
        <v>6128</v>
      </c>
      <c r="D241" s="42" t="s">
        <v>92</v>
      </c>
    </row>
    <row r="242" spans="1:4" ht="15" customHeight="1" x14ac:dyDescent="0.25">
      <c r="A242" s="31" t="s">
        <v>376</v>
      </c>
      <c r="B242" s="42" t="s">
        <v>134</v>
      </c>
      <c r="C242" s="43">
        <f>VLOOKUP(Tabella_Comuni_RER[[#This Row],[Comune]],Tabella11[[COMUNE]:[Abitanti residenti al 31/12/25]],2,FALSE())</f>
        <v>5785</v>
      </c>
      <c r="D242" s="42" t="s">
        <v>92</v>
      </c>
    </row>
    <row r="243" spans="1:4" ht="15" customHeight="1" x14ac:dyDescent="0.25">
      <c r="A243" s="31" t="s">
        <v>377</v>
      </c>
      <c r="B243" s="42" t="s">
        <v>152</v>
      </c>
      <c r="C243" s="43">
        <f>VLOOKUP(Tabella_Comuni_RER[[#This Row],[Comune]],Tabella11[[COMUNE]:[Abitanti residenti al 31/12/25]],2,FALSE())</f>
        <v>657</v>
      </c>
      <c r="D243" s="42" t="s">
        <v>92</v>
      </c>
    </row>
    <row r="244" spans="1:4" ht="15" customHeight="1" x14ac:dyDescent="0.25">
      <c r="A244" s="31" t="s">
        <v>378</v>
      </c>
      <c r="B244" s="42" t="s">
        <v>142</v>
      </c>
      <c r="C244" s="43">
        <f>VLOOKUP(Tabella_Comuni_RER[[#This Row],[Comune]],Tabella11[[COMUNE]:[Abitanti residenti al 31/12/25]],2,FALSE())</f>
        <v>7459</v>
      </c>
      <c r="D244" s="42" t="s">
        <v>92</v>
      </c>
    </row>
    <row r="245" spans="1:4" ht="15" customHeight="1" x14ac:dyDescent="0.25">
      <c r="A245" s="31" t="s">
        <v>379</v>
      </c>
      <c r="B245" s="42" t="s">
        <v>128</v>
      </c>
      <c r="C245" s="43">
        <f>VLOOKUP(Tabella_Comuni_RER[[#This Row],[Comune]],Tabella11[[COMUNE]:[Abitanti residenti al 31/12/25]],2,FALSE())</f>
        <v>7195</v>
      </c>
      <c r="D245" s="42" t="s">
        <v>92</v>
      </c>
    </row>
    <row r="246" spans="1:4" ht="15" customHeight="1" x14ac:dyDescent="0.25">
      <c r="A246" s="31" t="s">
        <v>380</v>
      </c>
      <c r="B246" s="42" t="s">
        <v>146</v>
      </c>
      <c r="C246" s="43">
        <f>VLOOKUP(Tabella_Comuni_RER[[#This Row],[Comune]],Tabella11[[COMUNE]:[Abitanti residenti al 31/12/25]],2,FALSE())</f>
        <v>1821</v>
      </c>
      <c r="D246" s="42" t="s">
        <v>92</v>
      </c>
    </row>
    <row r="247" spans="1:4" ht="15" customHeight="1" x14ac:dyDescent="0.25">
      <c r="A247" s="31" t="s">
        <v>381</v>
      </c>
      <c r="B247" s="42" t="s">
        <v>130</v>
      </c>
      <c r="C247" s="43">
        <f>VLOOKUP(Tabella_Comuni_RER[[#This Row],[Comune]],Tabella11[[COMUNE]:[Abitanti residenti al 31/12/25]],2,FALSE())</f>
        <v>2947</v>
      </c>
      <c r="D247" s="42" t="s">
        <v>92</v>
      </c>
    </row>
    <row r="248" spans="1:4" ht="15" customHeight="1" x14ac:dyDescent="0.25">
      <c r="A248" s="31" t="s">
        <v>382</v>
      </c>
      <c r="B248" s="42" t="s">
        <v>132</v>
      </c>
      <c r="C248" s="43">
        <f>VLOOKUP(Tabella_Comuni_RER[[#This Row],[Comune]],Tabella11[[COMUNE]:[Abitanti residenti al 31/12/25]],2,FALSE())</f>
        <v>4053</v>
      </c>
      <c r="D248" s="42" t="s">
        <v>92</v>
      </c>
    </row>
    <row r="249" spans="1:4" ht="15" customHeight="1" x14ac:dyDescent="0.25">
      <c r="A249" s="31" t="s">
        <v>383</v>
      </c>
      <c r="B249" s="42" t="s">
        <v>146</v>
      </c>
      <c r="C249" s="43">
        <f>VLOOKUP(Tabella_Comuni_RER[[#This Row],[Comune]],Tabella11[[COMUNE]:[Abitanti residenti al 31/12/25]],2,FALSE())</f>
        <v>3557</v>
      </c>
      <c r="D249" s="42" t="s">
        <v>92</v>
      </c>
    </row>
    <row r="250" spans="1:4" ht="15" customHeight="1" x14ac:dyDescent="0.25">
      <c r="A250" s="31" t="s">
        <v>384</v>
      </c>
      <c r="B250" s="42" t="s">
        <v>128</v>
      </c>
      <c r="C250" s="43">
        <f>VLOOKUP(Tabella_Comuni_RER[[#This Row],[Comune]],Tabella11[[COMUNE]:[Abitanti residenti al 31/12/25]],2,FALSE())</f>
        <v>12364</v>
      </c>
      <c r="D250" s="42" t="s">
        <v>92</v>
      </c>
    </row>
    <row r="251" spans="1:4" ht="15" customHeight="1" x14ac:dyDescent="0.25">
      <c r="A251" s="31" t="s">
        <v>385</v>
      </c>
      <c r="B251" s="42" t="s">
        <v>132</v>
      </c>
      <c r="C251" s="43">
        <f>VLOOKUP(Tabella_Comuni_RER[[#This Row],[Comune]],Tabella11[[COMUNE]:[Abitanti residenti al 31/12/25]],2,FALSE())</f>
        <v>14548</v>
      </c>
      <c r="D251" s="42" t="s">
        <v>92</v>
      </c>
    </row>
    <row r="252" spans="1:4" ht="15" customHeight="1" x14ac:dyDescent="0.25">
      <c r="A252" s="31" t="s">
        <v>386</v>
      </c>
      <c r="B252" s="42" t="s">
        <v>134</v>
      </c>
      <c r="C252" s="43">
        <f>VLOOKUP(Tabella_Comuni_RER[[#This Row],[Comune]],Tabella11[[COMUNE]:[Abitanti residenti al 31/12/25]],2,FALSE())</f>
        <v>12303</v>
      </c>
      <c r="D252" s="42" t="s">
        <v>92</v>
      </c>
    </row>
    <row r="253" spans="1:4" ht="15" customHeight="1" x14ac:dyDescent="0.25">
      <c r="A253" s="31" t="s">
        <v>387</v>
      </c>
      <c r="B253" s="42" t="s">
        <v>130</v>
      </c>
      <c r="C253" s="43">
        <f>VLOOKUP(Tabella_Comuni_RER[[#This Row],[Comune]],Tabella11[[COMUNE]:[Abitanti residenti al 31/12/25]],2,FALSE())</f>
        <v>6074</v>
      </c>
      <c r="D253" s="42" t="s">
        <v>92</v>
      </c>
    </row>
    <row r="254" spans="1:4" ht="15" customHeight="1" x14ac:dyDescent="0.25">
      <c r="A254" s="31" t="s">
        <v>388</v>
      </c>
      <c r="B254" s="42" t="s">
        <v>138</v>
      </c>
      <c r="C254" s="43">
        <f>VLOOKUP(Tabella_Comuni_RER[[#This Row],[Comune]],Tabella11[[COMUNE]:[Abitanti residenti al 31/12/25]],2,FALSE())</f>
        <v>8460</v>
      </c>
      <c r="D254" s="42" t="s">
        <v>92</v>
      </c>
    </row>
    <row r="255" spans="1:4" ht="15" customHeight="1" x14ac:dyDescent="0.25">
      <c r="A255" s="31" t="s">
        <v>389</v>
      </c>
      <c r="B255" s="42" t="s">
        <v>130</v>
      </c>
      <c r="C255" s="43">
        <f>VLOOKUP(Tabella_Comuni_RER[[#This Row],[Comune]],Tabella11[[COMUNE]:[Abitanti residenti al 31/12/25]],2,FALSE())</f>
        <v>20817</v>
      </c>
      <c r="D255" s="42" t="s">
        <v>92</v>
      </c>
    </row>
    <row r="256" spans="1:4" ht="15" customHeight="1" x14ac:dyDescent="0.25">
      <c r="A256" s="31" t="s">
        <v>390</v>
      </c>
      <c r="B256" s="42" t="s">
        <v>155</v>
      </c>
      <c r="C256" s="43">
        <f>VLOOKUP(Tabella_Comuni_RER[[#This Row],[Comune]],Tabella11[[COMUNE]:[Abitanti residenti al 31/12/25]],2,FALSE())</f>
        <v>3303</v>
      </c>
      <c r="D256" s="42" t="s">
        <v>92</v>
      </c>
    </row>
    <row r="257" spans="1:4" ht="15" customHeight="1" x14ac:dyDescent="0.25">
      <c r="A257" s="31" t="s">
        <v>391</v>
      </c>
      <c r="B257" s="42" t="s">
        <v>138</v>
      </c>
      <c r="C257" s="43">
        <f>VLOOKUP(Tabella_Comuni_RER[[#This Row],[Comune]],Tabella11[[COMUNE]:[Abitanti residenti al 31/12/25]],2,FALSE())</f>
        <v>4303</v>
      </c>
      <c r="D257" s="42" t="s">
        <v>92</v>
      </c>
    </row>
    <row r="258" spans="1:4" ht="15" customHeight="1" x14ac:dyDescent="0.25">
      <c r="A258" s="31" t="s">
        <v>392</v>
      </c>
      <c r="B258" s="42" t="s">
        <v>152</v>
      </c>
      <c r="C258" s="43">
        <f>VLOOKUP(Tabella_Comuni_RER[[#This Row],[Comune]],Tabella11[[COMUNE]:[Abitanti residenti al 31/12/25]],2,FALSE())</f>
        <v>6683</v>
      </c>
      <c r="D258" s="42" t="s">
        <v>92</v>
      </c>
    </row>
    <row r="259" spans="1:4" ht="15" customHeight="1" x14ac:dyDescent="0.25">
      <c r="A259" s="31" t="s">
        <v>393</v>
      </c>
      <c r="B259" s="42" t="s">
        <v>155</v>
      </c>
      <c r="C259" s="43">
        <f>VLOOKUP(Tabella_Comuni_RER[[#This Row],[Comune]],Tabella11[[COMUNE]:[Abitanti residenti al 31/12/25]],2,FALSE())</f>
        <v>5776</v>
      </c>
      <c r="D259" s="42" t="s">
        <v>92</v>
      </c>
    </row>
    <row r="260" spans="1:4" ht="15" customHeight="1" x14ac:dyDescent="0.25">
      <c r="A260" s="31" t="s">
        <v>394</v>
      </c>
      <c r="B260" s="42" t="s">
        <v>152</v>
      </c>
      <c r="C260" s="43">
        <f>VLOOKUP(Tabella_Comuni_RER[[#This Row],[Comune]],Tabella11[[COMUNE]:[Abitanti residenti al 31/12/25]],2,FALSE())</f>
        <v>11039</v>
      </c>
      <c r="D260" s="42" t="s">
        <v>92</v>
      </c>
    </row>
    <row r="261" spans="1:4" ht="15" customHeight="1" x14ac:dyDescent="0.25">
      <c r="A261" s="31" t="s">
        <v>395</v>
      </c>
      <c r="B261" s="42" t="s">
        <v>138</v>
      </c>
      <c r="C261" s="43">
        <f>VLOOKUP(Tabella_Comuni_RER[[#This Row],[Comune]],Tabella11[[COMUNE]:[Abitanti residenti al 31/12/25]],2,FALSE())</f>
        <v>9850</v>
      </c>
      <c r="D261" s="42" t="s">
        <v>92</v>
      </c>
    </row>
    <row r="262" spans="1:4" ht="15" customHeight="1" x14ac:dyDescent="0.25">
      <c r="A262" s="31" t="s">
        <v>396</v>
      </c>
      <c r="B262" s="42" t="s">
        <v>128</v>
      </c>
      <c r="C262" s="43">
        <f>VLOOKUP(Tabella_Comuni_RER[[#This Row],[Comune]],Tabella11[[COMUNE]:[Abitanti residenti al 31/12/25]],2,FALSE())</f>
        <v>5585</v>
      </c>
      <c r="D262" s="42" t="s">
        <v>92</v>
      </c>
    </row>
    <row r="263" spans="1:4" ht="15" customHeight="1" x14ac:dyDescent="0.25">
      <c r="A263" s="31" t="s">
        <v>397</v>
      </c>
      <c r="B263" s="42" t="s">
        <v>155</v>
      </c>
      <c r="C263" s="43">
        <f>VLOOKUP(Tabella_Comuni_RER[[#This Row],[Comune]],Tabella11[[COMUNE]:[Abitanti residenti al 31/12/25]],2,FALSE())</f>
        <v>9420</v>
      </c>
      <c r="D263" s="42" t="s">
        <v>92</v>
      </c>
    </row>
    <row r="264" spans="1:4" ht="15" customHeight="1" x14ac:dyDescent="0.25">
      <c r="A264" s="31" t="s">
        <v>398</v>
      </c>
      <c r="B264" s="42" t="s">
        <v>138</v>
      </c>
      <c r="C264" s="43">
        <f>VLOOKUP(Tabella_Comuni_RER[[#This Row],[Comune]],Tabella11[[COMUNE]:[Abitanti residenti al 31/12/25]],2,FALSE())</f>
        <v>28235</v>
      </c>
      <c r="D264" s="42" t="s">
        <v>92</v>
      </c>
    </row>
    <row r="265" spans="1:4" ht="15" customHeight="1" x14ac:dyDescent="0.25">
      <c r="A265" s="31" t="s">
        <v>399</v>
      </c>
      <c r="B265" s="42" t="s">
        <v>138</v>
      </c>
      <c r="C265" s="43">
        <f>VLOOKUP(Tabella_Comuni_RER[[#This Row],[Comune]],Tabella11[[COMUNE]:[Abitanti residenti al 31/12/25]],2,FALSE())</f>
        <v>33023</v>
      </c>
      <c r="D265" s="42" t="s">
        <v>92</v>
      </c>
    </row>
    <row r="266" spans="1:4" ht="15" customHeight="1" x14ac:dyDescent="0.25">
      <c r="A266" s="31" t="s">
        <v>400</v>
      </c>
      <c r="B266" s="42" t="s">
        <v>155</v>
      </c>
      <c r="C266" s="43">
        <f>VLOOKUP(Tabella_Comuni_RER[[#This Row],[Comune]],Tabella11[[COMUNE]:[Abitanti residenti al 31/12/25]],2,FALSE())</f>
        <v>2887</v>
      </c>
      <c r="D266" s="42" t="s">
        <v>92</v>
      </c>
    </row>
    <row r="267" spans="1:4" ht="15" customHeight="1" x14ac:dyDescent="0.25">
      <c r="A267" s="31" t="s">
        <v>401</v>
      </c>
      <c r="B267" s="42" t="s">
        <v>132</v>
      </c>
      <c r="C267" s="43">
        <f>VLOOKUP(Tabella_Comuni_RER[[#This Row],[Comune]],Tabella11[[COMUNE]:[Abitanti residenti al 31/12/25]],2,FALSE())</f>
        <v>8265</v>
      </c>
      <c r="D267" s="42" t="s">
        <v>92</v>
      </c>
    </row>
    <row r="268" spans="1:4" ht="15" customHeight="1" x14ac:dyDescent="0.25">
      <c r="A268" s="31" t="s">
        <v>402</v>
      </c>
      <c r="B268" s="42" t="s">
        <v>146</v>
      </c>
      <c r="C268" s="43">
        <f>VLOOKUP(Tabella_Comuni_RER[[#This Row],[Comune]],Tabella11[[COMUNE]:[Abitanti residenti al 31/12/25]],2,FALSE())</f>
        <v>12440</v>
      </c>
      <c r="D268" s="42" t="s">
        <v>92</v>
      </c>
    </row>
    <row r="269" spans="1:4" ht="15" customHeight="1" x14ac:dyDescent="0.25">
      <c r="A269" s="31" t="s">
        <v>403</v>
      </c>
      <c r="B269" s="42" t="s">
        <v>138</v>
      </c>
      <c r="C269" s="43">
        <f>VLOOKUP(Tabella_Comuni_RER[[#This Row],[Comune]],Tabella11[[COMUNE]:[Abitanti residenti al 31/12/25]],2,FALSE())</f>
        <v>13307</v>
      </c>
      <c r="D269" s="42" t="s">
        <v>92</v>
      </c>
    </row>
    <row r="270" spans="1:4" ht="15" customHeight="1" x14ac:dyDescent="0.25">
      <c r="A270" s="31" t="s">
        <v>404</v>
      </c>
      <c r="B270" s="42" t="s">
        <v>128</v>
      </c>
      <c r="C270" s="43">
        <f>VLOOKUP(Tabella_Comuni_RER[[#This Row],[Comune]],Tabella11[[COMUNE]:[Abitanti residenti al 31/12/25]],2,FALSE())</f>
        <v>736</v>
      </c>
      <c r="D270" s="42" t="s">
        <v>92</v>
      </c>
    </row>
    <row r="271" spans="1:4" ht="15" customHeight="1" x14ac:dyDescent="0.25">
      <c r="A271" s="31" t="s">
        <v>405</v>
      </c>
      <c r="B271" s="42" t="s">
        <v>132</v>
      </c>
      <c r="C271" s="43">
        <f>VLOOKUP(Tabella_Comuni_RER[[#This Row],[Comune]],Tabella11[[COMUNE]:[Abitanti residenti al 31/12/25]],2,FALSE())</f>
        <v>6158</v>
      </c>
      <c r="D271" s="42" t="s">
        <v>92</v>
      </c>
    </row>
    <row r="272" spans="1:4" ht="15" customHeight="1" x14ac:dyDescent="0.25">
      <c r="A272" s="31" t="s">
        <v>406</v>
      </c>
      <c r="B272" s="42" t="s">
        <v>152</v>
      </c>
      <c r="C272" s="43">
        <f>VLOOKUP(Tabella_Comuni_RER[[#This Row],[Comune]],Tabella11[[COMUNE]:[Abitanti residenti al 31/12/25]],2,FALSE())</f>
        <v>3593</v>
      </c>
      <c r="D272" s="42" t="s">
        <v>92</v>
      </c>
    </row>
    <row r="273" spans="1:4" ht="15" customHeight="1" x14ac:dyDescent="0.25">
      <c r="A273" s="31" t="s">
        <v>407</v>
      </c>
      <c r="B273" s="42" t="s">
        <v>152</v>
      </c>
      <c r="C273" s="43">
        <f>VLOOKUP(Tabella_Comuni_RER[[#This Row],[Comune]],Tabella11[[COMUNE]:[Abitanti residenti al 31/12/25]],2,FALSE())</f>
        <v>6281</v>
      </c>
      <c r="D273" s="42" t="s">
        <v>92</v>
      </c>
    </row>
    <row r="274" spans="1:4" ht="15" customHeight="1" x14ac:dyDescent="0.25">
      <c r="A274" s="31" t="s">
        <v>408</v>
      </c>
      <c r="B274" s="42" t="s">
        <v>130</v>
      </c>
      <c r="C274" s="43">
        <f>VLOOKUP(Tabella_Comuni_RER[[#This Row],[Comune]],Tabella11[[COMUNE]:[Abitanti residenti al 31/12/25]],2,FALSE())</f>
        <v>5983</v>
      </c>
      <c r="D274" s="42" t="s">
        <v>92</v>
      </c>
    </row>
    <row r="275" spans="1:4" ht="15" customHeight="1" x14ac:dyDescent="0.25">
      <c r="A275" s="31" t="s">
        <v>409</v>
      </c>
      <c r="B275" s="42" t="s">
        <v>146</v>
      </c>
      <c r="C275" s="43">
        <f>VLOOKUP(Tabella_Comuni_RER[[#This Row],[Comune]],Tabella11[[COMUNE]:[Abitanti residenti al 31/12/25]],2,FALSE())</f>
        <v>4027</v>
      </c>
      <c r="D275" s="42" t="s">
        <v>92</v>
      </c>
    </row>
    <row r="276" spans="1:4" ht="15" customHeight="1" x14ac:dyDescent="0.25">
      <c r="A276" s="31" t="s">
        <v>410</v>
      </c>
      <c r="B276" s="42" t="s">
        <v>138</v>
      </c>
      <c r="C276" s="43">
        <f>VLOOKUP(Tabella_Comuni_RER[[#This Row],[Comune]],Tabella11[[COMUNE]:[Abitanti residenti al 31/12/25]],2,FALSE())</f>
        <v>7414</v>
      </c>
      <c r="D276" s="42" t="s">
        <v>92</v>
      </c>
    </row>
    <row r="277" spans="1:4" ht="15" customHeight="1" x14ac:dyDescent="0.25">
      <c r="A277" s="31" t="s">
        <v>411</v>
      </c>
      <c r="B277" s="42" t="s">
        <v>155</v>
      </c>
      <c r="C277" s="43">
        <f>VLOOKUP(Tabella_Comuni_RER[[#This Row],[Comune]],Tabella11[[COMUNE]:[Abitanti residenti al 31/12/25]],2,FALSE())</f>
        <v>1964</v>
      </c>
      <c r="D277" s="42" t="s">
        <v>92</v>
      </c>
    </row>
    <row r="278" spans="1:4" ht="15" customHeight="1" x14ac:dyDescent="0.25">
      <c r="A278" s="31" t="s">
        <v>412</v>
      </c>
      <c r="B278" s="42" t="s">
        <v>134</v>
      </c>
      <c r="C278" s="43">
        <f>VLOOKUP(Tabella_Comuni_RER[[#This Row],[Comune]],Tabella11[[COMUNE]:[Abitanti residenti al 31/12/25]],2,FALSE())</f>
        <v>2843</v>
      </c>
      <c r="D278" s="42" t="s">
        <v>93</v>
      </c>
    </row>
    <row r="279" spans="1:4" ht="15" customHeight="1" x14ac:dyDescent="0.25">
      <c r="A279" s="31" t="s">
        <v>413</v>
      </c>
      <c r="B279" s="42" t="s">
        <v>155</v>
      </c>
      <c r="C279" s="43">
        <f>VLOOKUP(Tabella_Comuni_RER[[#This Row],[Comune]],Tabella11[[COMUNE]:[Abitanti residenti al 31/12/25]],2,FALSE())</f>
        <v>22374</v>
      </c>
      <c r="D279" s="42" t="s">
        <v>92</v>
      </c>
    </row>
    <row r="280" spans="1:4" ht="15" customHeight="1" x14ac:dyDescent="0.25">
      <c r="A280" s="31" t="s">
        <v>414</v>
      </c>
      <c r="B280" s="42" t="s">
        <v>132</v>
      </c>
      <c r="C280" s="43">
        <f>VLOOKUP(Tabella_Comuni_RER[[#This Row],[Comune]],Tabella11[[COMUNE]:[Abitanti residenti al 31/12/25]],2,FALSE())</f>
        <v>11429</v>
      </c>
      <c r="D280" s="42" t="s">
        <v>92</v>
      </c>
    </row>
    <row r="281" spans="1:4" ht="15" customHeight="1" x14ac:dyDescent="0.25">
      <c r="A281" s="31" t="s">
        <v>415</v>
      </c>
      <c r="B281" s="42" t="s">
        <v>128</v>
      </c>
      <c r="C281" s="43">
        <f>VLOOKUP(Tabella_Comuni_RER[[#This Row],[Comune]],Tabella11[[COMUNE]:[Abitanti residenti al 31/12/25]],2,FALSE())</f>
        <v>3089</v>
      </c>
      <c r="D281" s="42" t="s">
        <v>92</v>
      </c>
    </row>
    <row r="282" spans="1:4" ht="15" customHeight="1" x14ac:dyDescent="0.25">
      <c r="A282" s="31" t="s">
        <v>416</v>
      </c>
      <c r="B282" s="42" t="s">
        <v>146</v>
      </c>
      <c r="C282" s="43">
        <f>VLOOKUP(Tabella_Comuni_RER[[#This Row],[Comune]],Tabella11[[COMUNE]:[Abitanti residenti al 31/12/25]],2,FALSE())</f>
        <v>3295</v>
      </c>
      <c r="D282" s="42" t="s">
        <v>92</v>
      </c>
    </row>
    <row r="283" spans="1:4" ht="15" customHeight="1" x14ac:dyDescent="0.25">
      <c r="A283" s="31" t="s">
        <v>417</v>
      </c>
      <c r="B283" s="42" t="s">
        <v>138</v>
      </c>
      <c r="C283" s="43">
        <f>VLOOKUP(Tabella_Comuni_RER[[#This Row],[Comune]],Tabella11[[COMUNE]:[Abitanti residenti al 31/12/25]],2,FALSE())</f>
        <v>14911</v>
      </c>
      <c r="D283" s="42" t="s">
        <v>92</v>
      </c>
    </row>
    <row r="284" spans="1:4" ht="15" customHeight="1" x14ac:dyDescent="0.25">
      <c r="A284" s="31" t="s">
        <v>418</v>
      </c>
      <c r="B284" s="42" t="s">
        <v>155</v>
      </c>
      <c r="C284" s="43">
        <f>VLOOKUP(Tabella_Comuni_RER[[#This Row],[Comune]],Tabella11[[COMUNE]:[Abitanti residenti al 31/12/25]],2,FALSE())</f>
        <v>1390</v>
      </c>
      <c r="D284" s="42" t="s">
        <v>93</v>
      </c>
    </row>
    <row r="285" spans="1:4" ht="15" customHeight="1" x14ac:dyDescent="0.25">
      <c r="A285" s="31" t="s">
        <v>419</v>
      </c>
      <c r="B285" s="42" t="s">
        <v>152</v>
      </c>
      <c r="C285" s="43">
        <f>VLOOKUP(Tabella_Comuni_RER[[#This Row],[Comune]],Tabella11[[COMUNE]:[Abitanti residenti al 31/12/25]],2,FALSE())</f>
        <v>41341</v>
      </c>
      <c r="D285" s="42" t="s">
        <v>92</v>
      </c>
    </row>
    <row r="286" spans="1:4" ht="15" customHeight="1" x14ac:dyDescent="0.25">
      <c r="A286" s="31" t="s">
        <v>420</v>
      </c>
      <c r="B286" s="42" t="s">
        <v>152</v>
      </c>
      <c r="C286" s="43">
        <f>VLOOKUP(Tabella_Comuni_RER[[#This Row],[Comune]],Tabella11[[COMUNE]:[Abitanti residenti al 31/12/25]],2,FALSE())</f>
        <v>9613</v>
      </c>
      <c r="D286" s="42" t="s">
        <v>92</v>
      </c>
    </row>
    <row r="287" spans="1:4" ht="15" customHeight="1" x14ac:dyDescent="0.25">
      <c r="A287" s="31" t="s">
        <v>421</v>
      </c>
      <c r="B287" s="42" t="s">
        <v>146</v>
      </c>
      <c r="C287" s="43">
        <f>VLOOKUP(Tabella_Comuni_RER[[#This Row],[Comune]],Tabella11[[COMUNE]:[Abitanti residenti al 31/12/25]],2,FALSE())</f>
        <v>18134</v>
      </c>
      <c r="D287" s="42" t="s">
        <v>92</v>
      </c>
    </row>
    <row r="288" spans="1:4" ht="15" customHeight="1" x14ac:dyDescent="0.25">
      <c r="A288" s="31" t="s">
        <v>422</v>
      </c>
      <c r="B288" s="42" t="s">
        <v>132</v>
      </c>
      <c r="C288" s="43">
        <f>VLOOKUP(Tabella_Comuni_RER[[#This Row],[Comune]],Tabella11[[COMUNE]:[Abitanti residenti al 31/12/25]],2,FALSE())</f>
        <v>26092</v>
      </c>
      <c r="D288" s="42" t="s">
        <v>92</v>
      </c>
    </row>
    <row r="289" spans="1:4" ht="15" customHeight="1" x14ac:dyDescent="0.25">
      <c r="A289" s="31" t="s">
        <v>423</v>
      </c>
      <c r="B289" s="42" t="s">
        <v>152</v>
      </c>
      <c r="C289" s="43">
        <f>VLOOKUP(Tabella_Comuni_RER[[#This Row],[Comune]],Tabella11[[COMUNE]:[Abitanti residenti al 31/12/25]],2,FALSE())</f>
        <v>9007</v>
      </c>
      <c r="D289" s="42" t="s">
        <v>92</v>
      </c>
    </row>
    <row r="290" spans="1:4" ht="15" customHeight="1" x14ac:dyDescent="0.25">
      <c r="A290" s="31" t="s">
        <v>424</v>
      </c>
      <c r="B290" s="42" t="s">
        <v>152</v>
      </c>
      <c r="C290" s="43">
        <f>VLOOKUP(Tabella_Comuni_RER[[#This Row],[Comune]],Tabella11[[COMUNE]:[Abitanti residenti al 31/12/25]],2,FALSE())</f>
        <v>2425</v>
      </c>
      <c r="D290" s="42" t="s">
        <v>93</v>
      </c>
    </row>
    <row r="291" spans="1:4" ht="15" customHeight="1" x14ac:dyDescent="0.25">
      <c r="A291" s="31" t="s">
        <v>425</v>
      </c>
      <c r="B291" s="42" t="s">
        <v>130</v>
      </c>
      <c r="C291" s="43">
        <f>VLOOKUP(Tabella_Comuni_RER[[#This Row],[Comune]],Tabella11[[COMUNE]:[Abitanti residenti al 31/12/25]],2,FALSE())</f>
        <v>7963</v>
      </c>
      <c r="D291" s="42" t="s">
        <v>92</v>
      </c>
    </row>
    <row r="292" spans="1:4" ht="15" customHeight="1" x14ac:dyDescent="0.25">
      <c r="A292" s="31" t="s">
        <v>426</v>
      </c>
      <c r="B292" s="42" t="s">
        <v>146</v>
      </c>
      <c r="C292" s="43">
        <f>VLOOKUP(Tabella_Comuni_RER[[#This Row],[Comune]],Tabella11[[COMUNE]:[Abitanti residenti al 31/12/25]],2,FALSE())</f>
        <v>3132</v>
      </c>
      <c r="D292" s="42" t="s">
        <v>92</v>
      </c>
    </row>
    <row r="293" spans="1:4" ht="15" customHeight="1" x14ac:dyDescent="0.25">
      <c r="A293" s="31" t="s">
        <v>427</v>
      </c>
      <c r="B293" s="42" t="s">
        <v>134</v>
      </c>
      <c r="C293" s="43">
        <f>VLOOKUP(Tabella_Comuni_RER[[#This Row],[Comune]],Tabella11[[COMUNE]:[Abitanti residenti al 31/12/25]],2,FALSE())</f>
        <v>4466</v>
      </c>
      <c r="D293" s="42" t="s">
        <v>92</v>
      </c>
    </row>
    <row r="294" spans="1:4" ht="15" customHeight="1" x14ac:dyDescent="0.25">
      <c r="A294" s="31" t="s">
        <v>428</v>
      </c>
      <c r="B294" s="42" t="s">
        <v>152</v>
      </c>
      <c r="C294" s="43">
        <f>VLOOKUP(Tabella_Comuni_RER[[#This Row],[Comune]],Tabella11[[COMUNE]:[Abitanti residenti al 31/12/25]],2,FALSE())</f>
        <v>15466</v>
      </c>
      <c r="D294" s="42" t="s">
        <v>92</v>
      </c>
    </row>
    <row r="295" spans="1:4" ht="15" customHeight="1" x14ac:dyDescent="0.25">
      <c r="A295" s="31" t="s">
        <v>429</v>
      </c>
      <c r="B295" s="42" t="s">
        <v>130</v>
      </c>
      <c r="C295" s="43">
        <f>VLOOKUP(Tabella_Comuni_RER[[#This Row],[Comune]],Tabella11[[COMUNE]:[Abitanti residenti al 31/12/25]],2,FALSE())</f>
        <v>1671</v>
      </c>
      <c r="D295" s="42" t="s">
        <v>92</v>
      </c>
    </row>
    <row r="296" spans="1:4" ht="15" customHeight="1" x14ac:dyDescent="0.25">
      <c r="A296" s="31" t="s">
        <v>430</v>
      </c>
      <c r="B296" s="42" t="s">
        <v>130</v>
      </c>
      <c r="C296" s="43">
        <f>VLOOKUP(Tabella_Comuni_RER[[#This Row],[Comune]],Tabella11[[COMUNE]:[Abitanti residenti al 31/12/25]],2,FALSE())</f>
        <v>4807</v>
      </c>
      <c r="D296" s="42" t="s">
        <v>92</v>
      </c>
    </row>
    <row r="297" spans="1:4" ht="15" customHeight="1" x14ac:dyDescent="0.25">
      <c r="A297" s="31" t="s">
        <v>431</v>
      </c>
      <c r="B297" s="42" t="s">
        <v>130</v>
      </c>
      <c r="C297" s="43">
        <f>VLOOKUP(Tabella_Comuni_RER[[#This Row],[Comune]],Tabella11[[COMUNE]:[Abitanti residenti al 31/12/25]],2,FALSE())</f>
        <v>13150</v>
      </c>
      <c r="D297" s="42" t="s">
        <v>92</v>
      </c>
    </row>
    <row r="298" spans="1:4" ht="15" customHeight="1" x14ac:dyDescent="0.25">
      <c r="A298" s="31" t="s">
        <v>432</v>
      </c>
      <c r="B298" s="42" t="s">
        <v>152</v>
      </c>
      <c r="C298" s="43">
        <f>VLOOKUP(Tabella_Comuni_RER[[#This Row],[Comune]],Tabella11[[COMUNE]:[Abitanti residenti al 31/12/25]],2,FALSE())</f>
        <v>13014</v>
      </c>
      <c r="D298" s="42" t="s">
        <v>92</v>
      </c>
    </row>
    <row r="299" spans="1:4" ht="15" customHeight="1" x14ac:dyDescent="0.25">
      <c r="A299" s="31" t="s">
        <v>433</v>
      </c>
      <c r="B299" s="42" t="s">
        <v>155</v>
      </c>
      <c r="C299" s="43">
        <f>VLOOKUP(Tabella_Comuni_RER[[#This Row],[Comune]],Tabella11[[COMUNE]:[Abitanti residenti al 31/12/25]],2,FALSE())</f>
        <v>1081</v>
      </c>
      <c r="D299" s="42" t="s">
        <v>92</v>
      </c>
    </row>
    <row r="300" spans="1:4" ht="15" customHeight="1" x14ac:dyDescent="0.25">
      <c r="A300" s="31" t="s">
        <v>434</v>
      </c>
      <c r="B300" s="42" t="s">
        <v>130</v>
      </c>
      <c r="C300" s="43">
        <f>VLOOKUP(Tabella_Comuni_RER[[#This Row],[Comune]],Tabella11[[COMUNE]:[Abitanti residenti al 31/12/25]],2,FALSE())</f>
        <v>1141</v>
      </c>
      <c r="D300" s="42" t="s">
        <v>93</v>
      </c>
    </row>
    <row r="301" spans="1:4" ht="15" customHeight="1" x14ac:dyDescent="0.25">
      <c r="A301" s="31" t="s">
        <v>435</v>
      </c>
      <c r="B301" s="42" t="s">
        <v>142</v>
      </c>
      <c r="C301" s="43">
        <f>VLOOKUP(Tabella_Comuni_RER[[#This Row],[Comune]],Tabella11[[COMUNE]:[Abitanti residenti al 31/12/25]],2,FALSE())</f>
        <v>10475</v>
      </c>
      <c r="D301" s="42" t="s">
        <v>92</v>
      </c>
    </row>
    <row r="302" spans="1:4" ht="15" customHeight="1" x14ac:dyDescent="0.25">
      <c r="A302" s="31" t="s">
        <v>436</v>
      </c>
      <c r="B302" s="42" t="s">
        <v>130</v>
      </c>
      <c r="C302" s="43">
        <f>VLOOKUP(Tabella_Comuni_RER[[#This Row],[Comune]],Tabella11[[COMUNE]:[Abitanti residenti al 31/12/25]],2,FALSE())</f>
        <v>2228</v>
      </c>
      <c r="D302" s="42" t="s">
        <v>92</v>
      </c>
    </row>
    <row r="303" spans="1:4" ht="15" customHeight="1" x14ac:dyDescent="0.25">
      <c r="A303" s="31" t="s">
        <v>437</v>
      </c>
      <c r="B303" s="42" t="s">
        <v>132</v>
      </c>
      <c r="C303" s="43">
        <f>VLOOKUP(Tabella_Comuni_RER[[#This Row],[Comune]],Tabella11[[COMUNE]:[Abitanti residenti al 31/12/25]],2,FALSE())</f>
        <v>4192</v>
      </c>
      <c r="D303" s="42" t="s">
        <v>92</v>
      </c>
    </row>
    <row r="304" spans="1:4" ht="15" customHeight="1" x14ac:dyDescent="0.25">
      <c r="A304" s="31" t="s">
        <v>438</v>
      </c>
      <c r="B304" s="42" t="s">
        <v>130</v>
      </c>
      <c r="C304" s="43">
        <f>VLOOKUP(Tabella_Comuni_RER[[#This Row],[Comune]],Tabella11[[COMUNE]:[Abitanti residenti al 31/12/25]],2,FALSE())</f>
        <v>846</v>
      </c>
      <c r="D304" s="42" t="s">
        <v>93</v>
      </c>
    </row>
    <row r="305" spans="1:4" ht="15" customHeight="1" x14ac:dyDescent="0.25">
      <c r="A305" s="31" t="s">
        <v>439</v>
      </c>
      <c r="B305" s="42" t="s">
        <v>130</v>
      </c>
      <c r="C305" s="43">
        <f>VLOOKUP(Tabella_Comuni_RER[[#This Row],[Comune]],Tabella11[[COMUNE]:[Abitanti residenti al 31/12/25]],2,FALSE())</f>
        <v>7743</v>
      </c>
      <c r="D305" s="42" t="s">
        <v>92</v>
      </c>
    </row>
    <row r="306" spans="1:4" ht="15" customHeight="1" x14ac:dyDescent="0.25">
      <c r="A306" s="31" t="s">
        <v>440</v>
      </c>
      <c r="B306" s="42" t="s">
        <v>130</v>
      </c>
      <c r="C306" s="43">
        <f>VLOOKUP(Tabella_Comuni_RER[[#This Row],[Comune]],Tabella11[[COMUNE]:[Abitanti residenti al 31/12/25]],2,FALSE())</f>
        <v>9708</v>
      </c>
      <c r="D306" s="42" t="s">
        <v>92</v>
      </c>
    </row>
    <row r="307" spans="1:4" ht="15" customHeight="1" x14ac:dyDescent="0.25">
      <c r="A307" s="31" t="s">
        <v>441</v>
      </c>
      <c r="B307" s="42" t="s">
        <v>128</v>
      </c>
      <c r="C307" s="43">
        <f>VLOOKUP(Tabella_Comuni_RER[[#This Row],[Comune]],Tabella11[[COMUNE]:[Abitanti residenti al 31/12/25]],2,FALSE())</f>
        <v>2176</v>
      </c>
      <c r="D307" s="42" t="s">
        <v>92</v>
      </c>
    </row>
    <row r="308" spans="1:4" ht="15" customHeight="1" x14ac:dyDescent="0.25">
      <c r="A308" s="31" t="s">
        <v>442</v>
      </c>
      <c r="B308" s="42" t="s">
        <v>146</v>
      </c>
      <c r="C308" s="43">
        <f>VLOOKUP(Tabella_Comuni_RER[[#This Row],[Comune]],Tabella11[[COMUNE]:[Abitanti residenti al 31/12/25]],2,FALSE())</f>
        <v>1079</v>
      </c>
      <c r="D308" s="42" t="s">
        <v>92</v>
      </c>
    </row>
    <row r="309" spans="1:4" ht="15" customHeight="1" x14ac:dyDescent="0.25">
      <c r="A309" s="31" t="s">
        <v>443</v>
      </c>
      <c r="B309" s="42" t="s">
        <v>142</v>
      </c>
      <c r="C309" s="43">
        <f>VLOOKUP(Tabella_Comuni_RER[[#This Row],[Comune]],Tabella11[[COMUNE]:[Abitanti residenti al 31/12/25]],2,FALSE())</f>
        <v>6895</v>
      </c>
      <c r="D309" s="42" t="s">
        <v>92</v>
      </c>
    </row>
    <row r="310" spans="1:4" ht="15" customHeight="1" x14ac:dyDescent="0.25">
      <c r="A310" s="31" t="s">
        <v>444</v>
      </c>
      <c r="B310" s="42" t="s">
        <v>130</v>
      </c>
      <c r="C310" s="43">
        <f>VLOOKUP(Tabella_Comuni_RER[[#This Row],[Comune]],Tabella11[[COMUNE]:[Abitanti residenti al 31/12/25]],2,FALSE())</f>
        <v>526</v>
      </c>
      <c r="D310" s="42" t="s">
        <v>92</v>
      </c>
    </row>
    <row r="311" spans="1:4" ht="15" customHeight="1" x14ac:dyDescent="0.25">
      <c r="A311" s="31" t="s">
        <v>445</v>
      </c>
      <c r="B311" s="42" t="s">
        <v>138</v>
      </c>
      <c r="C311" s="43">
        <f>VLOOKUP(Tabella_Comuni_RER[[#This Row],[Comune]],Tabella11[[COMUNE]:[Abitanti residenti al 31/12/25]],2,FALSE())</f>
        <v>32309</v>
      </c>
      <c r="D311" s="42" t="s">
        <v>92</v>
      </c>
    </row>
    <row r="312" spans="1:4" ht="15" customHeight="1" x14ac:dyDescent="0.25">
      <c r="A312" s="31" t="s">
        <v>446</v>
      </c>
      <c r="B312" s="42" t="s">
        <v>130</v>
      </c>
      <c r="C312" s="43">
        <f>VLOOKUP(Tabella_Comuni_RER[[#This Row],[Comune]],Tabella11[[COMUNE]:[Abitanti residenti al 31/12/25]],2,FALSE())</f>
        <v>2598</v>
      </c>
      <c r="D312" s="42" t="s">
        <v>93</v>
      </c>
    </row>
    <row r="313" spans="1:4" ht="15" customHeight="1" x14ac:dyDescent="0.25">
      <c r="A313" s="31" t="s">
        <v>447</v>
      </c>
      <c r="B313" s="42" t="s">
        <v>130</v>
      </c>
      <c r="C313" s="43">
        <f>VLOOKUP(Tabella_Comuni_RER[[#This Row],[Comune]],Tabella11[[COMUNE]:[Abitanti residenti al 31/12/25]],2,FALSE())</f>
        <v>1159</v>
      </c>
      <c r="D313" s="42" t="s">
        <v>92</v>
      </c>
    </row>
    <row r="314" spans="1:4" ht="15" customHeight="1" x14ac:dyDescent="0.25">
      <c r="A314" s="31" t="s">
        <v>448</v>
      </c>
      <c r="B314" s="42" t="s">
        <v>132</v>
      </c>
      <c r="C314" s="43">
        <f>VLOOKUP(Tabella_Comuni_RER[[#This Row],[Comune]],Tabella11[[COMUNE]:[Abitanti residenti al 31/12/25]],2,FALSE())</f>
        <v>3844</v>
      </c>
      <c r="D314" s="42" t="s">
        <v>92</v>
      </c>
    </row>
    <row r="315" spans="1:4" ht="15" customHeight="1" x14ac:dyDescent="0.25">
      <c r="A315" s="31" t="s">
        <v>449</v>
      </c>
      <c r="B315" s="42" t="s">
        <v>138</v>
      </c>
      <c r="C315" s="43">
        <f>VLOOKUP(Tabella_Comuni_RER[[#This Row],[Comune]],Tabella11[[COMUNE]:[Abitanti residenti al 31/12/25]],2,FALSE())</f>
        <v>7973</v>
      </c>
      <c r="D315" s="42" t="s">
        <v>92</v>
      </c>
    </row>
    <row r="316" spans="1:4" ht="15" customHeight="1" x14ac:dyDescent="0.25">
      <c r="A316" s="31" t="s">
        <v>450</v>
      </c>
      <c r="B316" s="42" t="s">
        <v>146</v>
      </c>
      <c r="C316" s="43">
        <f>VLOOKUP(Tabella_Comuni_RER[[#This Row],[Comune]],Tabella11[[COMUNE]:[Abitanti residenti al 31/12/25]],2,FALSE())</f>
        <v>1715</v>
      </c>
      <c r="D316" s="42" t="s">
        <v>92</v>
      </c>
    </row>
    <row r="317" spans="1:4" ht="15" customHeight="1" x14ac:dyDescent="0.25">
      <c r="A317" s="31" t="s">
        <v>451</v>
      </c>
      <c r="B317" s="42" t="s">
        <v>128</v>
      </c>
      <c r="C317" s="43">
        <f>VLOOKUP(Tabella_Comuni_RER[[#This Row],[Comune]],Tabella11[[COMUNE]:[Abitanti residenti al 31/12/25]],2,FALSE())</f>
        <v>2040</v>
      </c>
      <c r="D317" s="42" t="s">
        <v>93</v>
      </c>
    </row>
    <row r="318" spans="1:4" ht="15" customHeight="1" x14ac:dyDescent="0.25">
      <c r="A318" s="31" t="s">
        <v>452</v>
      </c>
      <c r="B318" s="42" t="s">
        <v>155</v>
      </c>
      <c r="C318" s="43">
        <f>VLOOKUP(Tabella_Comuni_RER[[#This Row],[Comune]],Tabella11[[COMUNE]:[Abitanti residenti al 31/12/25]],2,FALSE())</f>
        <v>10059</v>
      </c>
      <c r="D318" s="42" t="s">
        <v>92</v>
      </c>
    </row>
    <row r="319" spans="1:4" ht="15" customHeight="1" x14ac:dyDescent="0.25">
      <c r="A319" s="31" t="s">
        <v>453</v>
      </c>
      <c r="B319" s="42" t="s">
        <v>132</v>
      </c>
      <c r="C319" s="43">
        <f>VLOOKUP(Tabella_Comuni_RER[[#This Row],[Comune]],Tabella11[[COMUNE]:[Abitanti residenti al 31/12/25]],2,FALSE())</f>
        <v>1805</v>
      </c>
      <c r="D319" s="42" t="s">
        <v>93</v>
      </c>
    </row>
    <row r="320" spans="1:4" ht="15" customHeight="1" x14ac:dyDescent="0.25">
      <c r="A320" s="31" t="s">
        <v>454</v>
      </c>
      <c r="B320" s="42" t="s">
        <v>132</v>
      </c>
      <c r="C320" s="43">
        <f>VLOOKUP(Tabella_Comuni_RER[[#This Row],[Comune]],Tabella11[[COMUNE]:[Abitanti residenti al 31/12/25]],2,FALSE())</f>
        <v>4440</v>
      </c>
      <c r="D320" s="42" t="s">
        <v>92</v>
      </c>
    </row>
    <row r="321" spans="1:4" ht="15" customHeight="1" x14ac:dyDescent="0.25">
      <c r="A321" s="31" t="s">
        <v>455</v>
      </c>
      <c r="B321" s="42" t="s">
        <v>132</v>
      </c>
      <c r="C321" s="43">
        <f>VLOOKUP(Tabella_Comuni_RER[[#This Row],[Comune]],Tabella11[[COMUNE]:[Abitanti residenti al 31/12/25]],2,FALSE())</f>
        <v>3468</v>
      </c>
      <c r="D321" s="42" t="s">
        <v>92</v>
      </c>
    </row>
    <row r="322" spans="1:4" ht="15" customHeight="1" x14ac:dyDescent="0.25">
      <c r="A322" s="31" t="s">
        <v>456</v>
      </c>
      <c r="B322" s="42" t="s">
        <v>142</v>
      </c>
      <c r="C322" s="43">
        <f>VLOOKUP(Tabella_Comuni_RER[[#This Row],[Comune]],Tabella11[[COMUNE]:[Abitanti residenti al 31/12/25]],2,FALSE())</f>
        <v>7623</v>
      </c>
      <c r="D322" s="42" t="s">
        <v>92</v>
      </c>
    </row>
    <row r="323" spans="1:4" ht="15" customHeight="1" x14ac:dyDescent="0.25">
      <c r="A323" s="31" t="s">
        <v>457</v>
      </c>
      <c r="B323" s="42" t="s">
        <v>152</v>
      </c>
      <c r="C323" s="43">
        <f>VLOOKUP(Tabella_Comuni_RER[[#This Row],[Comune]],Tabella11[[COMUNE]:[Abitanti residenti al 31/12/25]],2,FALSE())</f>
        <v>26351</v>
      </c>
      <c r="D323" s="42" t="s">
        <v>92</v>
      </c>
    </row>
    <row r="324" spans="1:4" ht="15" customHeight="1" x14ac:dyDescent="0.25">
      <c r="A324" s="31" t="s">
        <v>458</v>
      </c>
      <c r="B324" s="42" t="s">
        <v>128</v>
      </c>
      <c r="C324" s="43">
        <f>VLOOKUP(Tabella_Comuni_RER[[#This Row],[Comune]],Tabella11[[COMUNE]:[Abitanti residenti al 31/12/25]],2,FALSE())</f>
        <v>4303</v>
      </c>
      <c r="D324" s="42" t="s">
        <v>92</v>
      </c>
    </row>
    <row r="325" spans="1:4" ht="15" customHeight="1" x14ac:dyDescent="0.25">
      <c r="A325" s="31" t="s">
        <v>459</v>
      </c>
      <c r="B325" s="42" t="s">
        <v>132</v>
      </c>
      <c r="C325" s="43">
        <f>VLOOKUP(Tabella_Comuni_RER[[#This Row],[Comune]],Tabella11[[COMUNE]:[Abitanti residenti al 31/12/25]],2,FALSE())</f>
        <v>3534</v>
      </c>
      <c r="D325" s="42" t="s">
        <v>92</v>
      </c>
    </row>
    <row r="326" spans="1:4" ht="15" customHeight="1" x14ac:dyDescent="0.25">
      <c r="A326" s="31" t="s">
        <v>460</v>
      </c>
      <c r="B326" s="42" t="s">
        <v>128</v>
      </c>
      <c r="C326" s="43">
        <f>VLOOKUP(Tabella_Comuni_RER[[#This Row],[Comune]],Tabella11[[COMUNE]:[Abitanti residenti al 31/12/25]],2,FALSE())</f>
        <v>1670</v>
      </c>
      <c r="D326" s="42" t="s">
        <v>92</v>
      </c>
    </row>
    <row r="327" spans="1:4" ht="15" customHeight="1" x14ac:dyDescent="0.25">
      <c r="A327" s="31" t="s">
        <v>461</v>
      </c>
      <c r="B327" s="42" t="s">
        <v>142</v>
      </c>
      <c r="C327" s="43">
        <f>VLOOKUP(Tabella_Comuni_RER[[#This Row],[Comune]],Tabella11[[COMUNE]:[Abitanti residenti al 31/12/25]],2,FALSE())</f>
        <v>3567</v>
      </c>
      <c r="D327" s="42" t="s">
        <v>93</v>
      </c>
    </row>
    <row r="328" spans="1:4" ht="15" customHeight="1" x14ac:dyDescent="0.25">
      <c r="A328" s="31" t="s">
        <v>462</v>
      </c>
      <c r="B328" s="42" t="s">
        <v>128</v>
      </c>
      <c r="C328" s="43">
        <f>VLOOKUP(Tabella_Comuni_RER[[#This Row],[Comune]],Tabella11[[COMUNE]:[Abitanti residenti al 31/12/25]],2,FALSE())</f>
        <v>67</v>
      </c>
      <c r="D328" s="42" t="s">
        <v>93</v>
      </c>
    </row>
    <row r="329" spans="1:4" ht="15" customHeight="1" x14ac:dyDescent="0.25">
      <c r="A329" s="31" t="s">
        <v>463</v>
      </c>
      <c r="B329" s="42" t="s">
        <v>128</v>
      </c>
      <c r="C329" s="43">
        <f>VLOOKUP(Tabella_Comuni_RER[[#This Row],[Comune]],Tabella11[[COMUNE]:[Abitanti residenti al 31/12/25]],2,FALSE())</f>
        <v>2551</v>
      </c>
      <c r="D329" s="42" t="s">
        <v>93</v>
      </c>
    </row>
    <row r="330" spans="1:4" ht="15" customHeight="1" x14ac:dyDescent="0.25">
      <c r="A330" s="31" t="s">
        <v>464</v>
      </c>
      <c r="B330" s="42" t="s">
        <v>152</v>
      </c>
      <c r="C330" s="43">
        <f>VLOOKUP(Tabella_Comuni_RER[[#This Row],[Comune]],Tabella11[[COMUNE]:[Abitanti residenti al 31/12/25]],2,FALSE())</f>
        <v>4879</v>
      </c>
      <c r="D330" s="42" t="s">
        <v>92</v>
      </c>
    </row>
    <row r="331" spans="1:4" ht="15" customHeight="1" x14ac:dyDescent="0.25">
      <c r="A331" s="31" t="s">
        <v>465</v>
      </c>
      <c r="B331" s="42" t="s">
        <v>138</v>
      </c>
      <c r="C331" s="43">
        <f>VLOOKUP(Tabella_Comuni_RER[[#This Row],[Comune]],Tabella11[[COMUNE]:[Abitanti residenti al 31/12/25]],2,FALSE())</f>
        <v>19573</v>
      </c>
      <c r="D331" s="42" t="s">
        <v>92</v>
      </c>
    </row>
    <row r="332" spans="1:4" ht="15" customHeight="1" x14ac:dyDescent="0.25">
      <c r="A332" s="31">
        <f>SUBTOTAL(103,Tabella_Comuni_RER[Comune])</f>
        <v>330</v>
      </c>
      <c r="B332" s="42"/>
      <c r="C332" s="43">
        <f>SUBTOTAL(109,Tabella_Comuni_RER[Residenti al 31/12/2024])</f>
        <v>4488162</v>
      </c>
      <c r="D332" s="42"/>
    </row>
  </sheetData>
  <pageMargins left="0.7" right="0.7" top="0.75" bottom="0.75" header="0.511811023622047" footer="0.511811023622047"/>
  <pageSetup paperSize="9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332"/>
  <sheetViews>
    <sheetView zoomScaleNormal="100" workbookViewId="0">
      <selection activeCell="F266" sqref="F266"/>
    </sheetView>
  </sheetViews>
  <sheetFormatPr defaultColWidth="8.7109375" defaultRowHeight="15" x14ac:dyDescent="0.25"/>
  <cols>
    <col min="1" max="1" width="8.42578125" style="31" customWidth="1"/>
    <col min="2" max="3" width="8.140625" style="31" customWidth="1"/>
    <col min="4" max="4" width="8.28515625" style="31" customWidth="1"/>
    <col min="5" max="5" width="31.28515625" customWidth="1"/>
    <col min="6" max="6" width="15.28515625" style="44" customWidth="1"/>
  </cols>
  <sheetData>
    <row r="1" spans="1:6" s="45" customFormat="1" ht="41.25" customHeight="1" x14ac:dyDescent="0.25">
      <c r="A1" s="31" t="s">
        <v>466</v>
      </c>
      <c r="B1" s="31" t="s">
        <v>467</v>
      </c>
      <c r="C1" s="31" t="s">
        <v>468</v>
      </c>
      <c r="D1" s="31" t="s">
        <v>469</v>
      </c>
      <c r="E1" s="45" t="s">
        <v>470</v>
      </c>
      <c r="F1" s="44" t="s">
        <v>471</v>
      </c>
    </row>
    <row r="2" spans="1:6" ht="15" customHeight="1" x14ac:dyDescent="0.25">
      <c r="A2" s="31" t="s">
        <v>472</v>
      </c>
      <c r="B2" s="31" t="s">
        <v>473</v>
      </c>
      <c r="C2" s="31" t="s">
        <v>474</v>
      </c>
      <c r="D2" s="31" t="s">
        <v>138</v>
      </c>
      <c r="E2" t="s">
        <v>475</v>
      </c>
      <c r="F2" s="44">
        <v>7298</v>
      </c>
    </row>
    <row r="3" spans="1:6" ht="15" customHeight="1" x14ac:dyDescent="0.25">
      <c r="A3" s="31" t="s">
        <v>472</v>
      </c>
      <c r="B3" s="31" t="s">
        <v>473</v>
      </c>
      <c r="C3" s="31" t="s">
        <v>476</v>
      </c>
      <c r="D3" s="31" t="s">
        <v>138</v>
      </c>
      <c r="E3" t="s">
        <v>477</v>
      </c>
      <c r="F3" s="44">
        <v>12401</v>
      </c>
    </row>
    <row r="4" spans="1:6" ht="15" customHeight="1" x14ac:dyDescent="0.25">
      <c r="A4" s="31" t="s">
        <v>472</v>
      </c>
      <c r="B4" s="31" t="s">
        <v>473</v>
      </c>
      <c r="C4" s="31" t="s">
        <v>478</v>
      </c>
      <c r="D4" s="31" t="s">
        <v>138</v>
      </c>
      <c r="E4" t="s">
        <v>479</v>
      </c>
      <c r="F4" s="44">
        <v>9585</v>
      </c>
    </row>
    <row r="5" spans="1:6" ht="15" customHeight="1" x14ac:dyDescent="0.25">
      <c r="A5" s="31" t="s">
        <v>472</v>
      </c>
      <c r="B5" s="31" t="s">
        <v>473</v>
      </c>
      <c r="C5" s="31" t="s">
        <v>480</v>
      </c>
      <c r="D5" s="31" t="s">
        <v>138</v>
      </c>
      <c r="E5" t="s">
        <v>481</v>
      </c>
      <c r="F5" s="44">
        <v>7275</v>
      </c>
    </row>
    <row r="6" spans="1:6" ht="15" customHeight="1" x14ac:dyDescent="0.25">
      <c r="A6" s="31" t="s">
        <v>472</v>
      </c>
      <c r="B6" s="31" t="s">
        <v>473</v>
      </c>
      <c r="C6" s="31" t="s">
        <v>482</v>
      </c>
      <c r="D6" s="31" t="s">
        <v>138</v>
      </c>
      <c r="E6" t="s">
        <v>483</v>
      </c>
      <c r="F6" s="44">
        <v>5855</v>
      </c>
    </row>
    <row r="7" spans="1:6" ht="15" customHeight="1" x14ac:dyDescent="0.25">
      <c r="A7" s="31" t="s">
        <v>472</v>
      </c>
      <c r="B7" s="31" t="s">
        <v>473</v>
      </c>
      <c r="C7" s="31" t="s">
        <v>484</v>
      </c>
      <c r="D7" s="31" t="s">
        <v>138</v>
      </c>
      <c r="E7" t="s">
        <v>485</v>
      </c>
      <c r="F7" s="44">
        <v>391200</v>
      </c>
    </row>
    <row r="8" spans="1:6" ht="15" customHeight="1" x14ac:dyDescent="0.25">
      <c r="A8" s="31" t="s">
        <v>472</v>
      </c>
      <c r="B8" s="31" t="s">
        <v>473</v>
      </c>
      <c r="C8" s="31" t="s">
        <v>486</v>
      </c>
      <c r="D8" s="31" t="s">
        <v>138</v>
      </c>
      <c r="E8" t="s">
        <v>487</v>
      </c>
      <c r="F8" s="44">
        <v>3221</v>
      </c>
    </row>
    <row r="9" spans="1:6" ht="15" customHeight="1" x14ac:dyDescent="0.25">
      <c r="A9" s="31" t="s">
        <v>472</v>
      </c>
      <c r="B9" s="31" t="s">
        <v>473</v>
      </c>
      <c r="C9" s="31" t="s">
        <v>488</v>
      </c>
      <c r="D9" s="31" t="s">
        <v>138</v>
      </c>
      <c r="E9" t="s">
        <v>489</v>
      </c>
      <c r="F9" s="44">
        <v>18540</v>
      </c>
    </row>
    <row r="10" spans="1:6" ht="15" customHeight="1" x14ac:dyDescent="0.25">
      <c r="A10" s="31" t="s">
        <v>472</v>
      </c>
      <c r="B10" s="31" t="s">
        <v>473</v>
      </c>
      <c r="C10" s="31" t="s">
        <v>490</v>
      </c>
      <c r="D10" s="31" t="s">
        <v>138</v>
      </c>
      <c r="E10" t="s">
        <v>491</v>
      </c>
      <c r="F10" s="44">
        <v>13792</v>
      </c>
    </row>
    <row r="11" spans="1:6" ht="15" customHeight="1" x14ac:dyDescent="0.25">
      <c r="A11" s="31" t="s">
        <v>472</v>
      </c>
      <c r="B11" s="31" t="s">
        <v>473</v>
      </c>
      <c r="C11" s="31" t="s">
        <v>492</v>
      </c>
      <c r="D11" s="31" t="s">
        <v>138</v>
      </c>
      <c r="E11" t="s">
        <v>493</v>
      </c>
      <c r="F11" s="44">
        <v>1927</v>
      </c>
    </row>
    <row r="12" spans="1:6" ht="15" customHeight="1" x14ac:dyDescent="0.25">
      <c r="A12" s="31" t="s">
        <v>472</v>
      </c>
      <c r="B12" s="31" t="s">
        <v>473</v>
      </c>
      <c r="C12" s="31" t="s">
        <v>494</v>
      </c>
      <c r="D12" s="31" t="s">
        <v>138</v>
      </c>
      <c r="E12" t="s">
        <v>495</v>
      </c>
      <c r="F12" s="44">
        <v>35403</v>
      </c>
    </row>
    <row r="13" spans="1:6" ht="15" customHeight="1" x14ac:dyDescent="0.25">
      <c r="A13" s="31" t="s">
        <v>472</v>
      </c>
      <c r="B13" s="31" t="s">
        <v>473</v>
      </c>
      <c r="C13" s="31" t="s">
        <v>496</v>
      </c>
      <c r="D13" s="31" t="s">
        <v>138</v>
      </c>
      <c r="E13" t="s">
        <v>497</v>
      </c>
      <c r="F13" s="44">
        <v>3369</v>
      </c>
    </row>
    <row r="14" spans="1:6" ht="15" customHeight="1" x14ac:dyDescent="0.25">
      <c r="A14" s="31" t="s">
        <v>472</v>
      </c>
      <c r="B14" s="31" t="s">
        <v>473</v>
      </c>
      <c r="C14" s="31" t="s">
        <v>498</v>
      </c>
      <c r="D14" s="31" t="s">
        <v>138</v>
      </c>
      <c r="E14" t="s">
        <v>499</v>
      </c>
      <c r="F14" s="44">
        <v>1988</v>
      </c>
    </row>
    <row r="15" spans="1:6" ht="15" customHeight="1" x14ac:dyDescent="0.25">
      <c r="A15" s="31" t="s">
        <v>472</v>
      </c>
      <c r="B15" s="31" t="s">
        <v>473</v>
      </c>
      <c r="C15" s="31" t="s">
        <v>500</v>
      </c>
      <c r="D15" s="31" t="s">
        <v>138</v>
      </c>
      <c r="E15" t="s">
        <v>501</v>
      </c>
      <c r="F15" s="44">
        <v>1239</v>
      </c>
    </row>
    <row r="16" spans="1:6" ht="15" customHeight="1" x14ac:dyDescent="0.25">
      <c r="A16" s="31" t="s">
        <v>472</v>
      </c>
      <c r="B16" s="31" t="s">
        <v>473</v>
      </c>
      <c r="C16" s="31" t="s">
        <v>502</v>
      </c>
      <c r="D16" s="31" t="s">
        <v>138</v>
      </c>
      <c r="E16" t="s">
        <v>503</v>
      </c>
      <c r="F16" s="44">
        <v>3378</v>
      </c>
    </row>
    <row r="17" spans="1:6" ht="15" customHeight="1" x14ac:dyDescent="0.25">
      <c r="A17" s="31" t="s">
        <v>472</v>
      </c>
      <c r="B17" s="31" t="s">
        <v>473</v>
      </c>
      <c r="C17" s="31" t="s">
        <v>504</v>
      </c>
      <c r="D17" s="31" t="s">
        <v>138</v>
      </c>
      <c r="E17" t="s">
        <v>505</v>
      </c>
      <c r="F17" s="44">
        <v>4509</v>
      </c>
    </row>
    <row r="18" spans="1:6" ht="15" customHeight="1" x14ac:dyDescent="0.25">
      <c r="A18" s="31" t="s">
        <v>472</v>
      </c>
      <c r="B18" s="31" t="s">
        <v>473</v>
      </c>
      <c r="C18" s="31" t="s">
        <v>506</v>
      </c>
      <c r="D18" s="31" t="s">
        <v>138</v>
      </c>
      <c r="E18" t="s">
        <v>507</v>
      </c>
      <c r="F18" s="44">
        <v>18511</v>
      </c>
    </row>
    <row r="19" spans="1:6" ht="15" customHeight="1" x14ac:dyDescent="0.25">
      <c r="A19" s="31" t="s">
        <v>472</v>
      </c>
      <c r="B19" s="31" t="s">
        <v>473</v>
      </c>
      <c r="C19" s="31" t="s">
        <v>508</v>
      </c>
      <c r="D19" s="31" t="s">
        <v>138</v>
      </c>
      <c r="E19" t="s">
        <v>509</v>
      </c>
      <c r="F19" s="44">
        <v>20786</v>
      </c>
    </row>
    <row r="20" spans="1:6" ht="15" customHeight="1" x14ac:dyDescent="0.25">
      <c r="A20" s="31" t="s">
        <v>472</v>
      </c>
      <c r="B20" s="31" t="s">
        <v>473</v>
      </c>
      <c r="C20" s="31" t="s">
        <v>510</v>
      </c>
      <c r="D20" s="31" t="s">
        <v>138</v>
      </c>
      <c r="E20" t="s">
        <v>511</v>
      </c>
      <c r="F20" s="44">
        <v>6691</v>
      </c>
    </row>
    <row r="21" spans="1:6" ht="15" customHeight="1" x14ac:dyDescent="0.25">
      <c r="A21" s="31" t="s">
        <v>472</v>
      </c>
      <c r="B21" s="31" t="s">
        <v>473</v>
      </c>
      <c r="C21" s="31" t="s">
        <v>512</v>
      </c>
      <c r="D21" s="31" t="s">
        <v>138</v>
      </c>
      <c r="E21" t="s">
        <v>513</v>
      </c>
      <c r="F21" s="44">
        <v>16686</v>
      </c>
    </row>
    <row r="22" spans="1:6" ht="15" customHeight="1" x14ac:dyDescent="0.25">
      <c r="A22" s="31" t="s">
        <v>472</v>
      </c>
      <c r="B22" s="31" t="s">
        <v>473</v>
      </c>
      <c r="C22" s="31" t="s">
        <v>514</v>
      </c>
      <c r="D22" s="31" t="s">
        <v>138</v>
      </c>
      <c r="E22" t="s">
        <v>515</v>
      </c>
      <c r="F22" s="44">
        <v>5546</v>
      </c>
    </row>
    <row r="23" spans="1:6" ht="15" customHeight="1" x14ac:dyDescent="0.25">
      <c r="A23" s="31" t="s">
        <v>472</v>
      </c>
      <c r="B23" s="31" t="s">
        <v>473</v>
      </c>
      <c r="C23" s="31" t="s">
        <v>516</v>
      </c>
      <c r="D23" s="31" t="s">
        <v>138</v>
      </c>
      <c r="E23" t="s">
        <v>517</v>
      </c>
      <c r="F23" s="44">
        <v>14216</v>
      </c>
    </row>
    <row r="24" spans="1:6" ht="15" customHeight="1" x14ac:dyDescent="0.25">
      <c r="A24" s="31" t="s">
        <v>472</v>
      </c>
      <c r="B24" s="31" t="s">
        <v>473</v>
      </c>
      <c r="C24" s="31" t="s">
        <v>518</v>
      </c>
      <c r="D24" s="31" t="s">
        <v>138</v>
      </c>
      <c r="E24" t="s">
        <v>519</v>
      </c>
      <c r="F24" s="44">
        <v>6558</v>
      </c>
    </row>
    <row r="25" spans="1:6" ht="15" customHeight="1" x14ac:dyDescent="0.25">
      <c r="A25" s="31" t="s">
        <v>472</v>
      </c>
      <c r="B25" s="31" t="s">
        <v>473</v>
      </c>
      <c r="C25" s="31" t="s">
        <v>520</v>
      </c>
      <c r="D25" s="31" t="s">
        <v>138</v>
      </c>
      <c r="E25" t="s">
        <v>521</v>
      </c>
      <c r="F25" s="44">
        <v>1926</v>
      </c>
    </row>
    <row r="26" spans="1:6" ht="15" customHeight="1" x14ac:dyDescent="0.25">
      <c r="A26" s="31" t="s">
        <v>472</v>
      </c>
      <c r="B26" s="31" t="s">
        <v>473</v>
      </c>
      <c r="C26" s="31" t="s">
        <v>522</v>
      </c>
      <c r="D26" s="31" t="s">
        <v>138</v>
      </c>
      <c r="E26" t="s">
        <v>523</v>
      </c>
      <c r="F26" s="44">
        <v>4942</v>
      </c>
    </row>
    <row r="27" spans="1:6" ht="15" customHeight="1" x14ac:dyDescent="0.25">
      <c r="A27" s="31" t="s">
        <v>472</v>
      </c>
      <c r="B27" s="31" t="s">
        <v>473</v>
      </c>
      <c r="C27" s="31" t="s">
        <v>524</v>
      </c>
      <c r="D27" s="31" t="s">
        <v>138</v>
      </c>
      <c r="E27" t="s">
        <v>525</v>
      </c>
      <c r="F27" s="44">
        <v>5763</v>
      </c>
    </row>
    <row r="28" spans="1:6" ht="15" customHeight="1" x14ac:dyDescent="0.25">
      <c r="A28" s="31" t="s">
        <v>472</v>
      </c>
      <c r="B28" s="31" t="s">
        <v>473</v>
      </c>
      <c r="C28" s="31" t="s">
        <v>526</v>
      </c>
      <c r="D28" s="31" t="s">
        <v>138</v>
      </c>
      <c r="E28" t="s">
        <v>527</v>
      </c>
      <c r="F28" s="44">
        <v>13200</v>
      </c>
    </row>
    <row r="29" spans="1:6" ht="15" customHeight="1" x14ac:dyDescent="0.25">
      <c r="A29" s="31" t="s">
        <v>472</v>
      </c>
      <c r="B29" s="31" t="s">
        <v>473</v>
      </c>
      <c r="C29" s="31" t="s">
        <v>528</v>
      </c>
      <c r="D29" s="31" t="s">
        <v>138</v>
      </c>
      <c r="E29" t="s">
        <v>529</v>
      </c>
      <c r="F29" s="44">
        <v>3961</v>
      </c>
    </row>
    <row r="30" spans="1:6" ht="15" customHeight="1" x14ac:dyDescent="0.25">
      <c r="A30" s="31" t="s">
        <v>472</v>
      </c>
      <c r="B30" s="31" t="s">
        <v>473</v>
      </c>
      <c r="C30" s="31" t="s">
        <v>530</v>
      </c>
      <c r="D30" s="31" t="s">
        <v>138</v>
      </c>
      <c r="E30" t="s">
        <v>531</v>
      </c>
      <c r="F30" s="44">
        <v>69730</v>
      </c>
    </row>
    <row r="31" spans="1:6" ht="15" customHeight="1" x14ac:dyDescent="0.25">
      <c r="A31" s="31" t="s">
        <v>472</v>
      </c>
      <c r="B31" s="31" t="s">
        <v>473</v>
      </c>
      <c r="C31" s="31" t="s">
        <v>532</v>
      </c>
      <c r="D31" s="31" t="s">
        <v>138</v>
      </c>
      <c r="E31" t="s">
        <v>533</v>
      </c>
      <c r="F31" s="44">
        <v>2309</v>
      </c>
    </row>
    <row r="32" spans="1:6" ht="15" customHeight="1" x14ac:dyDescent="0.25">
      <c r="A32" s="31" t="s">
        <v>472</v>
      </c>
      <c r="B32" s="31" t="s">
        <v>473</v>
      </c>
      <c r="C32" s="31" t="s">
        <v>534</v>
      </c>
      <c r="D32" s="31" t="s">
        <v>138</v>
      </c>
      <c r="E32" t="s">
        <v>535</v>
      </c>
      <c r="F32" s="44">
        <v>4595</v>
      </c>
    </row>
    <row r="33" spans="1:6" ht="15" customHeight="1" x14ac:dyDescent="0.25">
      <c r="A33" s="31" t="s">
        <v>472</v>
      </c>
      <c r="B33" s="31" t="s">
        <v>473</v>
      </c>
      <c r="C33" s="31" t="s">
        <v>536</v>
      </c>
      <c r="D33" s="31" t="s">
        <v>138</v>
      </c>
      <c r="E33" t="s">
        <v>537</v>
      </c>
      <c r="F33" s="44">
        <v>9447</v>
      </c>
    </row>
    <row r="34" spans="1:6" ht="15" customHeight="1" x14ac:dyDescent="0.25">
      <c r="A34" s="31" t="s">
        <v>472</v>
      </c>
      <c r="B34" s="31" t="s">
        <v>473</v>
      </c>
      <c r="C34" s="31" t="s">
        <v>538</v>
      </c>
      <c r="D34" s="31" t="s">
        <v>138</v>
      </c>
      <c r="E34" t="s">
        <v>539</v>
      </c>
      <c r="F34" s="44">
        <v>6964</v>
      </c>
    </row>
    <row r="35" spans="1:6" ht="15" customHeight="1" x14ac:dyDescent="0.25">
      <c r="A35" s="31" t="s">
        <v>472</v>
      </c>
      <c r="B35" s="31" t="s">
        <v>473</v>
      </c>
      <c r="C35" s="31" t="s">
        <v>473</v>
      </c>
      <c r="D35" s="31" t="s">
        <v>138</v>
      </c>
      <c r="E35" t="s">
        <v>540</v>
      </c>
      <c r="F35" s="44">
        <v>16908</v>
      </c>
    </row>
    <row r="36" spans="1:6" ht="15" customHeight="1" x14ac:dyDescent="0.25">
      <c r="A36" s="31" t="s">
        <v>472</v>
      </c>
      <c r="B36" s="31" t="s">
        <v>473</v>
      </c>
      <c r="C36" s="31" t="s">
        <v>541</v>
      </c>
      <c r="D36" s="31" t="s">
        <v>138</v>
      </c>
      <c r="E36" t="s">
        <v>542</v>
      </c>
      <c r="F36" s="44">
        <v>8986</v>
      </c>
    </row>
    <row r="37" spans="1:6" ht="15" customHeight="1" x14ac:dyDescent="0.25">
      <c r="A37" s="31" t="s">
        <v>472</v>
      </c>
      <c r="B37" s="31" t="s">
        <v>473</v>
      </c>
      <c r="C37" s="31" t="s">
        <v>543</v>
      </c>
      <c r="D37" s="31" t="s">
        <v>138</v>
      </c>
      <c r="E37" t="s">
        <v>544</v>
      </c>
      <c r="F37" s="44">
        <v>15937</v>
      </c>
    </row>
    <row r="38" spans="1:6" ht="15" customHeight="1" x14ac:dyDescent="0.25">
      <c r="A38" s="31" t="s">
        <v>472</v>
      </c>
      <c r="B38" s="31" t="s">
        <v>473</v>
      </c>
      <c r="C38" s="31" t="s">
        <v>545</v>
      </c>
      <c r="D38" s="31" t="s">
        <v>138</v>
      </c>
      <c r="E38" t="s">
        <v>546</v>
      </c>
      <c r="F38" s="44">
        <v>3950</v>
      </c>
    </row>
    <row r="39" spans="1:6" ht="15" customHeight="1" x14ac:dyDescent="0.25">
      <c r="A39" s="31" t="s">
        <v>472</v>
      </c>
      <c r="B39" s="31" t="s">
        <v>473</v>
      </c>
      <c r="C39" s="31" t="s">
        <v>547</v>
      </c>
      <c r="D39" s="31" t="s">
        <v>138</v>
      </c>
      <c r="E39" t="s">
        <v>548</v>
      </c>
      <c r="F39" s="44">
        <v>10872</v>
      </c>
    </row>
    <row r="40" spans="1:6" ht="15" customHeight="1" x14ac:dyDescent="0.25">
      <c r="A40" s="31" t="s">
        <v>472</v>
      </c>
      <c r="B40" s="31" t="s">
        <v>473</v>
      </c>
      <c r="C40" s="31" t="s">
        <v>549</v>
      </c>
      <c r="D40" s="31" t="s">
        <v>138</v>
      </c>
      <c r="E40" t="s">
        <v>550</v>
      </c>
      <c r="F40" s="44">
        <v>6199</v>
      </c>
    </row>
    <row r="41" spans="1:6" ht="15" customHeight="1" x14ac:dyDescent="0.25">
      <c r="A41" s="31" t="s">
        <v>472</v>
      </c>
      <c r="B41" s="31" t="s">
        <v>473</v>
      </c>
      <c r="C41" s="31" t="s">
        <v>551</v>
      </c>
      <c r="D41" s="31" t="s">
        <v>138</v>
      </c>
      <c r="E41" t="s">
        <v>552</v>
      </c>
      <c r="F41" s="44">
        <v>6458</v>
      </c>
    </row>
    <row r="42" spans="1:6" ht="15" customHeight="1" x14ac:dyDescent="0.25">
      <c r="A42" s="31" t="s">
        <v>472</v>
      </c>
      <c r="B42" s="31" t="s">
        <v>473</v>
      </c>
      <c r="C42" s="31" t="s">
        <v>553</v>
      </c>
      <c r="D42" s="31" t="s">
        <v>138</v>
      </c>
      <c r="E42" t="s">
        <v>554</v>
      </c>
      <c r="F42" s="44">
        <v>4651</v>
      </c>
    </row>
    <row r="43" spans="1:6" ht="15" customHeight="1" x14ac:dyDescent="0.25">
      <c r="A43" s="31" t="s">
        <v>472</v>
      </c>
      <c r="B43" s="31" t="s">
        <v>473</v>
      </c>
      <c r="C43" s="31" t="s">
        <v>555</v>
      </c>
      <c r="D43" s="31" t="s">
        <v>138</v>
      </c>
      <c r="E43" t="s">
        <v>556</v>
      </c>
      <c r="F43" s="44">
        <v>14434</v>
      </c>
    </row>
    <row r="44" spans="1:6" ht="15" customHeight="1" x14ac:dyDescent="0.25">
      <c r="A44" s="31" t="s">
        <v>472</v>
      </c>
      <c r="B44" s="31" t="s">
        <v>473</v>
      </c>
      <c r="C44" s="31" t="s">
        <v>557</v>
      </c>
      <c r="D44" s="31" t="s">
        <v>138</v>
      </c>
      <c r="E44" t="s">
        <v>558</v>
      </c>
      <c r="F44" s="44">
        <v>17931</v>
      </c>
    </row>
    <row r="45" spans="1:6" ht="15" customHeight="1" x14ac:dyDescent="0.25">
      <c r="A45" s="31" t="s">
        <v>472</v>
      </c>
      <c r="B45" s="31" t="s">
        <v>473</v>
      </c>
      <c r="C45" s="31" t="s">
        <v>559</v>
      </c>
      <c r="D45" s="31" t="s">
        <v>138</v>
      </c>
      <c r="E45" t="s">
        <v>560</v>
      </c>
      <c r="F45" s="44">
        <v>7428</v>
      </c>
    </row>
    <row r="46" spans="1:6" ht="15" customHeight="1" x14ac:dyDescent="0.25">
      <c r="A46" s="31" t="s">
        <v>472</v>
      </c>
      <c r="B46" s="31" t="s">
        <v>473</v>
      </c>
      <c r="C46" s="31" t="s">
        <v>561</v>
      </c>
      <c r="D46" s="31" t="s">
        <v>138</v>
      </c>
      <c r="E46" t="s">
        <v>562</v>
      </c>
      <c r="F46" s="44">
        <v>8460</v>
      </c>
    </row>
    <row r="47" spans="1:6" ht="15" customHeight="1" x14ac:dyDescent="0.25">
      <c r="A47" s="31" t="s">
        <v>472</v>
      </c>
      <c r="B47" s="31" t="s">
        <v>473</v>
      </c>
      <c r="C47" s="31" t="s">
        <v>563</v>
      </c>
      <c r="D47" s="31" t="s">
        <v>138</v>
      </c>
      <c r="E47" t="s">
        <v>564</v>
      </c>
      <c r="F47" s="44">
        <v>4303</v>
      </c>
    </row>
    <row r="48" spans="1:6" ht="15" customHeight="1" x14ac:dyDescent="0.25">
      <c r="A48" s="31" t="s">
        <v>472</v>
      </c>
      <c r="B48" s="31" t="s">
        <v>473</v>
      </c>
      <c r="C48" s="31" t="s">
        <v>565</v>
      </c>
      <c r="D48" s="31" t="s">
        <v>138</v>
      </c>
      <c r="E48" t="s">
        <v>566</v>
      </c>
      <c r="F48" s="44">
        <v>9850</v>
      </c>
    </row>
    <row r="49" spans="1:6" ht="15" customHeight="1" x14ac:dyDescent="0.25">
      <c r="A49" s="31" t="s">
        <v>472</v>
      </c>
      <c r="B49" s="31" t="s">
        <v>473</v>
      </c>
      <c r="C49" s="31" t="s">
        <v>567</v>
      </c>
      <c r="D49" s="31" t="s">
        <v>138</v>
      </c>
      <c r="E49" t="s">
        <v>568</v>
      </c>
      <c r="F49" s="44">
        <v>28235</v>
      </c>
    </row>
    <row r="50" spans="1:6" ht="15" customHeight="1" x14ac:dyDescent="0.25">
      <c r="A50" s="31" t="s">
        <v>472</v>
      </c>
      <c r="B50" s="31" t="s">
        <v>473</v>
      </c>
      <c r="C50" s="31" t="s">
        <v>569</v>
      </c>
      <c r="D50" s="31" t="s">
        <v>138</v>
      </c>
      <c r="E50" t="s">
        <v>570</v>
      </c>
      <c r="F50" s="44">
        <v>33023</v>
      </c>
    </row>
    <row r="51" spans="1:6" ht="15" customHeight="1" x14ac:dyDescent="0.25">
      <c r="A51" s="31" t="s">
        <v>472</v>
      </c>
      <c r="B51" s="31" t="s">
        <v>473</v>
      </c>
      <c r="C51" s="31" t="s">
        <v>571</v>
      </c>
      <c r="D51" s="31" t="s">
        <v>138</v>
      </c>
      <c r="E51" t="s">
        <v>572</v>
      </c>
      <c r="F51" s="44">
        <v>13307</v>
      </c>
    </row>
    <row r="52" spans="1:6" ht="15" customHeight="1" x14ac:dyDescent="0.25">
      <c r="A52" s="31" t="s">
        <v>472</v>
      </c>
      <c r="B52" s="31" t="s">
        <v>473</v>
      </c>
      <c r="C52" s="31" t="s">
        <v>573</v>
      </c>
      <c r="D52" s="31" t="s">
        <v>138</v>
      </c>
      <c r="E52" t="s">
        <v>574</v>
      </c>
      <c r="F52" s="44">
        <v>7414</v>
      </c>
    </row>
    <row r="53" spans="1:6" ht="15" customHeight="1" x14ac:dyDescent="0.25">
      <c r="A53" s="31" t="s">
        <v>472</v>
      </c>
      <c r="B53" s="31" t="s">
        <v>473</v>
      </c>
      <c r="C53" s="31" t="s">
        <v>575</v>
      </c>
      <c r="D53" s="31" t="s">
        <v>138</v>
      </c>
      <c r="E53" t="s">
        <v>576</v>
      </c>
      <c r="F53" s="44">
        <v>14911</v>
      </c>
    </row>
    <row r="54" spans="1:6" ht="15" customHeight="1" x14ac:dyDescent="0.25">
      <c r="A54" s="31" t="s">
        <v>472</v>
      </c>
      <c r="B54" s="31" t="s">
        <v>473</v>
      </c>
      <c r="C54" s="31" t="s">
        <v>577</v>
      </c>
      <c r="D54" s="31" t="s">
        <v>138</v>
      </c>
      <c r="E54" t="s">
        <v>578</v>
      </c>
      <c r="F54" s="44">
        <v>32309</v>
      </c>
    </row>
    <row r="55" spans="1:6" ht="15" customHeight="1" x14ac:dyDescent="0.25">
      <c r="A55" s="31" t="s">
        <v>472</v>
      </c>
      <c r="B55" s="31" t="s">
        <v>473</v>
      </c>
      <c r="C55" s="31" t="s">
        <v>579</v>
      </c>
      <c r="D55" s="31" t="s">
        <v>138</v>
      </c>
      <c r="E55" t="s">
        <v>580</v>
      </c>
      <c r="F55" s="44">
        <v>7973</v>
      </c>
    </row>
    <row r="56" spans="1:6" ht="15" customHeight="1" x14ac:dyDescent="0.25">
      <c r="A56" s="31" t="s">
        <v>472</v>
      </c>
      <c r="B56" s="31" t="s">
        <v>473</v>
      </c>
      <c r="C56" s="31" t="s">
        <v>581</v>
      </c>
      <c r="D56" s="31" t="s">
        <v>138</v>
      </c>
      <c r="E56" t="s">
        <v>582</v>
      </c>
      <c r="F56" s="44">
        <v>19573</v>
      </c>
    </row>
    <row r="57" spans="1:6" ht="15" customHeight="1" x14ac:dyDescent="0.25">
      <c r="A57" s="31" t="s">
        <v>472</v>
      </c>
      <c r="B57" s="31" t="s">
        <v>545</v>
      </c>
      <c r="C57" s="31" t="s">
        <v>476</v>
      </c>
      <c r="D57" s="31" t="s">
        <v>146</v>
      </c>
      <c r="E57" t="s">
        <v>583</v>
      </c>
      <c r="F57" s="44">
        <v>5601</v>
      </c>
    </row>
    <row r="58" spans="1:6" ht="15" customHeight="1" x14ac:dyDescent="0.25">
      <c r="A58" s="31" t="s">
        <v>472</v>
      </c>
      <c r="B58" s="31" t="s">
        <v>545</v>
      </c>
      <c r="C58" s="31" t="s">
        <v>480</v>
      </c>
      <c r="D58" s="31" t="s">
        <v>146</v>
      </c>
      <c r="E58" t="s">
        <v>584</v>
      </c>
      <c r="F58" s="44">
        <v>11190</v>
      </c>
    </row>
    <row r="59" spans="1:6" ht="15" customHeight="1" x14ac:dyDescent="0.25">
      <c r="A59" s="31" t="s">
        <v>472</v>
      </c>
      <c r="B59" s="31" t="s">
        <v>545</v>
      </c>
      <c r="C59" s="31" t="s">
        <v>585</v>
      </c>
      <c r="D59" s="31" t="s">
        <v>146</v>
      </c>
      <c r="E59" t="s">
        <v>586</v>
      </c>
      <c r="F59" s="44">
        <v>2920</v>
      </c>
    </row>
    <row r="60" spans="1:6" ht="15" customHeight="1" x14ac:dyDescent="0.25">
      <c r="A60" s="31" t="s">
        <v>472</v>
      </c>
      <c r="B60" s="31" t="s">
        <v>545</v>
      </c>
      <c r="C60" s="31" t="s">
        <v>482</v>
      </c>
      <c r="D60" s="31" t="s">
        <v>146</v>
      </c>
      <c r="E60" t="s">
        <v>587</v>
      </c>
      <c r="F60" s="44">
        <v>6524</v>
      </c>
    </row>
    <row r="61" spans="1:6" ht="15" customHeight="1" x14ac:dyDescent="0.25">
      <c r="A61" s="31" t="s">
        <v>472</v>
      </c>
      <c r="B61" s="31" t="s">
        <v>545</v>
      </c>
      <c r="C61" s="31" t="s">
        <v>486</v>
      </c>
      <c r="D61" s="31" t="s">
        <v>146</v>
      </c>
      <c r="E61" t="s">
        <v>588</v>
      </c>
      <c r="F61" s="44">
        <v>95759</v>
      </c>
    </row>
    <row r="62" spans="1:6" ht="15" customHeight="1" x14ac:dyDescent="0.25">
      <c r="A62" s="31" t="s">
        <v>472</v>
      </c>
      <c r="B62" s="31" t="s">
        <v>545</v>
      </c>
      <c r="C62" s="31" t="s">
        <v>488</v>
      </c>
      <c r="D62" s="31" t="s">
        <v>146</v>
      </c>
      <c r="E62" t="s">
        <v>589</v>
      </c>
      <c r="F62" s="44">
        <v>25897</v>
      </c>
    </row>
    <row r="63" spans="1:6" ht="15" customHeight="1" x14ac:dyDescent="0.25">
      <c r="A63" s="31" t="s">
        <v>472</v>
      </c>
      <c r="B63" s="31" t="s">
        <v>545</v>
      </c>
      <c r="C63" s="31" t="s">
        <v>490</v>
      </c>
      <c r="D63" s="31" t="s">
        <v>146</v>
      </c>
      <c r="E63" t="s">
        <v>590</v>
      </c>
      <c r="F63" s="44">
        <v>3629</v>
      </c>
    </row>
    <row r="64" spans="1:6" ht="15" customHeight="1" x14ac:dyDescent="0.25">
      <c r="A64" s="31" t="s">
        <v>472</v>
      </c>
      <c r="B64" s="31" t="s">
        <v>545</v>
      </c>
      <c r="C64" s="31" t="s">
        <v>494</v>
      </c>
      <c r="D64" s="31" t="s">
        <v>146</v>
      </c>
      <c r="E64" t="s">
        <v>591</v>
      </c>
      <c r="F64" s="44">
        <v>1605</v>
      </c>
    </row>
    <row r="65" spans="1:6" ht="15" customHeight="1" x14ac:dyDescent="0.25">
      <c r="A65" s="31" t="s">
        <v>472</v>
      </c>
      <c r="B65" s="31" t="s">
        <v>545</v>
      </c>
      <c r="C65" s="31" t="s">
        <v>496</v>
      </c>
      <c r="D65" s="31" t="s">
        <v>146</v>
      </c>
      <c r="E65" t="s">
        <v>592</v>
      </c>
      <c r="F65" s="44">
        <v>118078</v>
      </c>
    </row>
    <row r="66" spans="1:6" ht="15" customHeight="1" x14ac:dyDescent="0.25">
      <c r="A66" s="31" t="s">
        <v>472</v>
      </c>
      <c r="B66" s="31" t="s">
        <v>545</v>
      </c>
      <c r="C66" s="31" t="s">
        <v>498</v>
      </c>
      <c r="D66" s="31" t="s">
        <v>146</v>
      </c>
      <c r="E66" t="s">
        <v>593</v>
      </c>
      <c r="F66" s="44">
        <v>13157</v>
      </c>
    </row>
    <row r="67" spans="1:6" ht="15" customHeight="1" x14ac:dyDescent="0.25">
      <c r="A67" s="31" t="s">
        <v>472</v>
      </c>
      <c r="B67" s="31" t="s">
        <v>545</v>
      </c>
      <c r="C67" s="31" t="s">
        <v>500</v>
      </c>
      <c r="D67" s="31" t="s">
        <v>146</v>
      </c>
      <c r="E67" t="s">
        <v>594</v>
      </c>
      <c r="F67" s="44">
        <v>2564</v>
      </c>
    </row>
    <row r="68" spans="1:6" ht="15" customHeight="1" x14ac:dyDescent="0.25">
      <c r="A68" s="31" t="s">
        <v>472</v>
      </c>
      <c r="B68" s="31" t="s">
        <v>545</v>
      </c>
      <c r="C68" s="31" t="s">
        <v>502</v>
      </c>
      <c r="D68" s="31" t="s">
        <v>146</v>
      </c>
      <c r="E68" t="s">
        <v>595</v>
      </c>
      <c r="F68" s="44">
        <v>10933</v>
      </c>
    </row>
    <row r="69" spans="1:6" ht="15" customHeight="1" x14ac:dyDescent="0.25">
      <c r="A69" s="31" t="s">
        <v>472</v>
      </c>
      <c r="B69" s="31" t="s">
        <v>545</v>
      </c>
      <c r="C69" s="31" t="s">
        <v>504</v>
      </c>
      <c r="D69" s="31" t="s">
        <v>146</v>
      </c>
      <c r="E69" t="s">
        <v>596</v>
      </c>
      <c r="F69" s="44">
        <v>9429</v>
      </c>
    </row>
    <row r="70" spans="1:6" ht="15" customHeight="1" x14ac:dyDescent="0.25">
      <c r="A70" s="31" t="s">
        <v>472</v>
      </c>
      <c r="B70" s="31" t="s">
        <v>545</v>
      </c>
      <c r="C70" s="31" t="s">
        <v>597</v>
      </c>
      <c r="D70" s="31" t="s">
        <v>146</v>
      </c>
      <c r="E70" t="s">
        <v>598</v>
      </c>
      <c r="F70" s="44">
        <v>7196</v>
      </c>
    </row>
    <row r="71" spans="1:6" ht="15" customHeight="1" x14ac:dyDescent="0.25">
      <c r="A71" s="31" t="s">
        <v>472</v>
      </c>
      <c r="B71" s="31" t="s">
        <v>545</v>
      </c>
      <c r="C71" s="31" t="s">
        <v>506</v>
      </c>
      <c r="D71" s="31" t="s">
        <v>146</v>
      </c>
      <c r="E71" t="s">
        <v>599</v>
      </c>
      <c r="F71" s="44">
        <v>10025</v>
      </c>
    </row>
    <row r="72" spans="1:6" ht="15" customHeight="1" x14ac:dyDescent="0.25">
      <c r="A72" s="31" t="s">
        <v>472</v>
      </c>
      <c r="B72" s="31" t="s">
        <v>545</v>
      </c>
      <c r="C72" s="31" t="s">
        <v>508</v>
      </c>
      <c r="D72" s="31" t="s">
        <v>146</v>
      </c>
      <c r="E72" t="s">
        <v>600</v>
      </c>
      <c r="F72" s="44">
        <v>6823</v>
      </c>
    </row>
    <row r="73" spans="1:6" ht="15" customHeight="1" x14ac:dyDescent="0.25">
      <c r="A73" s="31" t="s">
        <v>472</v>
      </c>
      <c r="B73" s="31" t="s">
        <v>545</v>
      </c>
      <c r="C73" s="31" t="s">
        <v>514</v>
      </c>
      <c r="D73" s="31" t="s">
        <v>146</v>
      </c>
      <c r="E73" t="s">
        <v>601</v>
      </c>
      <c r="F73" s="44">
        <v>4302</v>
      </c>
    </row>
    <row r="74" spans="1:6" ht="15" customHeight="1" x14ac:dyDescent="0.25">
      <c r="A74" s="31" t="s">
        <v>472</v>
      </c>
      <c r="B74" s="31" t="s">
        <v>545</v>
      </c>
      <c r="C74" s="31" t="s">
        <v>524</v>
      </c>
      <c r="D74" s="31" t="s">
        <v>146</v>
      </c>
      <c r="E74" t="s">
        <v>602</v>
      </c>
      <c r="F74" s="44">
        <v>1705</v>
      </c>
    </row>
    <row r="75" spans="1:6" ht="15" customHeight="1" x14ac:dyDescent="0.25">
      <c r="A75" s="31" t="s">
        <v>472</v>
      </c>
      <c r="B75" s="31" t="s">
        <v>545</v>
      </c>
      <c r="C75" s="31" t="s">
        <v>528</v>
      </c>
      <c r="D75" s="31" t="s">
        <v>146</v>
      </c>
      <c r="E75" t="s">
        <v>603</v>
      </c>
      <c r="F75" s="44">
        <v>715</v>
      </c>
    </row>
    <row r="76" spans="1:6" ht="15" customHeight="1" x14ac:dyDescent="0.25">
      <c r="A76" s="31" t="s">
        <v>472</v>
      </c>
      <c r="B76" s="31" t="s">
        <v>545</v>
      </c>
      <c r="C76" s="31" t="s">
        <v>530</v>
      </c>
      <c r="D76" s="31" t="s">
        <v>146</v>
      </c>
      <c r="E76" t="s">
        <v>604</v>
      </c>
      <c r="F76" s="44">
        <v>6379</v>
      </c>
    </row>
    <row r="77" spans="1:6" ht="15" customHeight="1" x14ac:dyDescent="0.25">
      <c r="A77" s="31" t="s">
        <v>472</v>
      </c>
      <c r="B77" s="31" t="s">
        <v>545</v>
      </c>
      <c r="C77" s="31" t="s">
        <v>532</v>
      </c>
      <c r="D77" s="31" t="s">
        <v>146</v>
      </c>
      <c r="E77" t="s">
        <v>605</v>
      </c>
      <c r="F77" s="44">
        <v>674</v>
      </c>
    </row>
    <row r="78" spans="1:6" ht="15" customHeight="1" x14ac:dyDescent="0.25">
      <c r="A78" s="31" t="s">
        <v>472</v>
      </c>
      <c r="B78" s="31" t="s">
        <v>545</v>
      </c>
      <c r="C78" s="31" t="s">
        <v>538</v>
      </c>
      <c r="D78" s="31" t="s">
        <v>146</v>
      </c>
      <c r="E78" t="s">
        <v>606</v>
      </c>
      <c r="F78" s="44">
        <v>1821</v>
      </c>
    </row>
    <row r="79" spans="1:6" ht="15" customHeight="1" x14ac:dyDescent="0.25">
      <c r="A79" s="31" t="s">
        <v>472</v>
      </c>
      <c r="B79" s="31" t="s">
        <v>545</v>
      </c>
      <c r="C79" s="31" t="s">
        <v>473</v>
      </c>
      <c r="D79" s="31" t="s">
        <v>146</v>
      </c>
      <c r="E79" t="s">
        <v>607</v>
      </c>
      <c r="F79" s="44">
        <v>3557</v>
      </c>
    </row>
    <row r="80" spans="1:6" ht="15" customHeight="1" x14ac:dyDescent="0.25">
      <c r="A80" s="31" t="s">
        <v>472</v>
      </c>
      <c r="B80" s="31" t="s">
        <v>545</v>
      </c>
      <c r="C80" s="31" t="s">
        <v>549</v>
      </c>
      <c r="D80" s="31" t="s">
        <v>146</v>
      </c>
      <c r="E80" t="s">
        <v>608</v>
      </c>
      <c r="F80" s="44">
        <v>12440</v>
      </c>
    </row>
    <row r="81" spans="1:6" ht="15" customHeight="1" x14ac:dyDescent="0.25">
      <c r="A81" s="31" t="s">
        <v>472</v>
      </c>
      <c r="B81" s="31" t="s">
        <v>545</v>
      </c>
      <c r="C81" s="31" t="s">
        <v>609</v>
      </c>
      <c r="D81" s="31" t="s">
        <v>146</v>
      </c>
      <c r="E81" t="s">
        <v>610</v>
      </c>
      <c r="F81" s="44">
        <v>4027</v>
      </c>
    </row>
    <row r="82" spans="1:6" ht="15" customHeight="1" x14ac:dyDescent="0.25">
      <c r="A82" s="31" t="s">
        <v>472</v>
      </c>
      <c r="B82" s="31" t="s">
        <v>545</v>
      </c>
      <c r="C82" s="31" t="s">
        <v>551</v>
      </c>
      <c r="D82" s="31" t="s">
        <v>146</v>
      </c>
      <c r="E82" t="s">
        <v>611</v>
      </c>
      <c r="F82" s="44">
        <v>3295</v>
      </c>
    </row>
    <row r="83" spans="1:6" ht="15" customHeight="1" x14ac:dyDescent="0.25">
      <c r="A83" s="31" t="s">
        <v>472</v>
      </c>
      <c r="B83" s="31" t="s">
        <v>545</v>
      </c>
      <c r="C83" s="31" t="s">
        <v>553</v>
      </c>
      <c r="D83" s="31" t="s">
        <v>146</v>
      </c>
      <c r="E83" t="s">
        <v>612</v>
      </c>
      <c r="F83" s="44">
        <v>18134</v>
      </c>
    </row>
    <row r="84" spans="1:6" ht="15" customHeight="1" x14ac:dyDescent="0.25">
      <c r="A84" s="31" t="s">
        <v>472</v>
      </c>
      <c r="B84" s="31" t="s">
        <v>545</v>
      </c>
      <c r="C84" s="31" t="s">
        <v>555</v>
      </c>
      <c r="D84" s="31" t="s">
        <v>146</v>
      </c>
      <c r="E84" t="s">
        <v>613</v>
      </c>
      <c r="F84" s="44">
        <v>3132</v>
      </c>
    </row>
    <row r="85" spans="1:6" ht="15" customHeight="1" x14ac:dyDescent="0.25">
      <c r="A85" s="31" t="s">
        <v>472</v>
      </c>
      <c r="B85" s="31" t="s">
        <v>545</v>
      </c>
      <c r="C85" s="31" t="s">
        <v>614</v>
      </c>
      <c r="D85" s="31" t="s">
        <v>146</v>
      </c>
      <c r="E85" t="s">
        <v>615</v>
      </c>
      <c r="F85" s="44">
        <v>1079</v>
      </c>
    </row>
    <row r="86" spans="1:6" ht="15" customHeight="1" x14ac:dyDescent="0.25">
      <c r="A86" s="31" t="s">
        <v>472</v>
      </c>
      <c r="B86" s="31" t="s">
        <v>545</v>
      </c>
      <c r="C86" s="31" t="s">
        <v>561</v>
      </c>
      <c r="D86" s="31" t="s">
        <v>146</v>
      </c>
      <c r="E86" t="s">
        <v>616</v>
      </c>
      <c r="F86" s="44">
        <v>1715</v>
      </c>
    </row>
    <row r="87" spans="1:6" ht="15" customHeight="1" x14ac:dyDescent="0.25">
      <c r="A87" s="31" t="s">
        <v>472</v>
      </c>
      <c r="B87" s="31" t="s">
        <v>541</v>
      </c>
      <c r="C87" s="31" t="s">
        <v>476</v>
      </c>
      <c r="D87" s="31" t="s">
        <v>142</v>
      </c>
      <c r="E87" t="s">
        <v>617</v>
      </c>
      <c r="F87" s="44">
        <v>21396</v>
      </c>
    </row>
    <row r="88" spans="1:6" ht="15" customHeight="1" x14ac:dyDescent="0.25">
      <c r="A88" s="31" t="s">
        <v>472</v>
      </c>
      <c r="B88" s="31" t="s">
        <v>541</v>
      </c>
      <c r="C88" s="31" t="s">
        <v>480</v>
      </c>
      <c r="D88" s="31" t="s">
        <v>142</v>
      </c>
      <c r="E88" t="s">
        <v>618</v>
      </c>
      <c r="F88" s="44">
        <v>14217</v>
      </c>
    </row>
    <row r="89" spans="1:6" ht="15" customHeight="1" x14ac:dyDescent="0.25">
      <c r="A89" s="31" t="s">
        <v>472</v>
      </c>
      <c r="B89" s="31" t="s">
        <v>541</v>
      </c>
      <c r="C89" s="31" t="s">
        <v>585</v>
      </c>
      <c r="D89" s="31" t="s">
        <v>142</v>
      </c>
      <c r="E89" t="s">
        <v>619</v>
      </c>
      <c r="F89" s="44">
        <v>35819</v>
      </c>
    </row>
    <row r="90" spans="1:6" ht="15" customHeight="1" x14ac:dyDescent="0.25">
      <c r="A90" s="31" t="s">
        <v>472</v>
      </c>
      <c r="B90" s="31" t="s">
        <v>541</v>
      </c>
      <c r="C90" s="31" t="s">
        <v>482</v>
      </c>
      <c r="D90" s="31" t="s">
        <v>142</v>
      </c>
      <c r="E90" t="s">
        <v>620</v>
      </c>
      <c r="F90" s="44">
        <v>11019</v>
      </c>
    </row>
    <row r="91" spans="1:6" ht="15" customHeight="1" x14ac:dyDescent="0.25">
      <c r="A91" s="31" t="s">
        <v>472</v>
      </c>
      <c r="B91" s="31" t="s">
        <v>541</v>
      </c>
      <c r="C91" s="31" t="s">
        <v>484</v>
      </c>
      <c r="D91" s="31" t="s">
        <v>142</v>
      </c>
      <c r="E91" t="s">
        <v>621</v>
      </c>
      <c r="F91" s="44">
        <v>21984</v>
      </c>
    </row>
    <row r="92" spans="1:6" ht="15" customHeight="1" x14ac:dyDescent="0.25">
      <c r="A92" s="31" t="s">
        <v>472</v>
      </c>
      <c r="B92" s="31" t="s">
        <v>541</v>
      </c>
      <c r="C92" s="31" t="s">
        <v>486</v>
      </c>
      <c r="D92" s="31" t="s">
        <v>142</v>
      </c>
      <c r="E92" t="s">
        <v>622</v>
      </c>
      <c r="F92" s="44">
        <v>15717</v>
      </c>
    </row>
    <row r="93" spans="1:6" ht="15" customHeight="1" x14ac:dyDescent="0.25">
      <c r="A93" s="31" t="s">
        <v>472</v>
      </c>
      <c r="B93" s="31" t="s">
        <v>541</v>
      </c>
      <c r="C93" s="31" t="s">
        <v>488</v>
      </c>
      <c r="D93" s="31" t="s">
        <v>142</v>
      </c>
      <c r="E93" t="s">
        <v>623</v>
      </c>
      <c r="F93" s="44">
        <v>129902</v>
      </c>
    </row>
    <row r="94" spans="1:6" ht="15" customHeight="1" x14ac:dyDescent="0.25">
      <c r="A94" s="31" t="s">
        <v>472</v>
      </c>
      <c r="B94" s="31" t="s">
        <v>541</v>
      </c>
      <c r="C94" s="31" t="s">
        <v>522</v>
      </c>
      <c r="D94" s="31" t="s">
        <v>142</v>
      </c>
      <c r="E94" t="s">
        <v>624</v>
      </c>
      <c r="F94" s="44">
        <v>8557</v>
      </c>
    </row>
    <row r="95" spans="1:6" ht="15" customHeight="1" x14ac:dyDescent="0.25">
      <c r="A95" s="31" t="s">
        <v>472</v>
      </c>
      <c r="B95" s="31" t="s">
        <v>541</v>
      </c>
      <c r="C95" s="31" t="s">
        <v>518</v>
      </c>
      <c r="D95" s="31" t="s">
        <v>142</v>
      </c>
      <c r="E95" t="s">
        <v>625</v>
      </c>
      <c r="F95" s="44">
        <v>3360</v>
      </c>
    </row>
    <row r="96" spans="1:6" ht="15" customHeight="1" x14ac:dyDescent="0.25">
      <c r="A96" s="31" t="s">
        <v>472</v>
      </c>
      <c r="B96" s="31" t="s">
        <v>541</v>
      </c>
      <c r="C96" s="31" t="s">
        <v>492</v>
      </c>
      <c r="D96" s="31" t="s">
        <v>142</v>
      </c>
      <c r="E96" t="s">
        <v>626</v>
      </c>
      <c r="F96" s="44">
        <v>2603</v>
      </c>
    </row>
    <row r="97" spans="1:6" ht="15" customHeight="1" x14ac:dyDescent="0.25">
      <c r="A97" s="31" t="s">
        <v>472</v>
      </c>
      <c r="B97" s="31" t="s">
        <v>541</v>
      </c>
      <c r="C97" s="31" t="s">
        <v>494</v>
      </c>
      <c r="D97" s="31" t="s">
        <v>142</v>
      </c>
      <c r="E97" t="s">
        <v>627</v>
      </c>
      <c r="F97" s="44">
        <v>4675</v>
      </c>
    </row>
    <row r="98" spans="1:6" ht="15" customHeight="1" x14ac:dyDescent="0.25">
      <c r="A98" s="31" t="s">
        <v>472</v>
      </c>
      <c r="B98" s="31" t="s">
        <v>541</v>
      </c>
      <c r="C98" s="31" t="s">
        <v>496</v>
      </c>
      <c r="D98" s="31" t="s">
        <v>142</v>
      </c>
      <c r="E98" t="s">
        <v>628</v>
      </c>
      <c r="F98" s="44">
        <v>2248</v>
      </c>
    </row>
    <row r="99" spans="1:6" ht="15" customHeight="1" x14ac:dyDescent="0.25">
      <c r="A99" s="31" t="s">
        <v>472</v>
      </c>
      <c r="B99" s="31" t="s">
        <v>541</v>
      </c>
      <c r="C99" s="31" t="s">
        <v>500</v>
      </c>
      <c r="D99" s="31" t="s">
        <v>142</v>
      </c>
      <c r="E99" t="s">
        <v>629</v>
      </c>
      <c r="F99" s="44">
        <v>6295</v>
      </c>
    </row>
    <row r="100" spans="1:6" ht="15" customHeight="1" x14ac:dyDescent="0.25">
      <c r="A100" s="31" t="s">
        <v>472</v>
      </c>
      <c r="B100" s="31" t="s">
        <v>541</v>
      </c>
      <c r="C100" s="31" t="s">
        <v>510</v>
      </c>
      <c r="D100" s="31" t="s">
        <v>142</v>
      </c>
      <c r="E100" t="s">
        <v>630</v>
      </c>
      <c r="F100" s="44">
        <v>5599</v>
      </c>
    </row>
    <row r="101" spans="1:6" ht="15" customHeight="1" x14ac:dyDescent="0.25">
      <c r="A101" s="31" t="s">
        <v>472</v>
      </c>
      <c r="B101" s="31" t="s">
        <v>541</v>
      </c>
      <c r="C101" s="31" t="s">
        <v>597</v>
      </c>
      <c r="D101" s="31" t="s">
        <v>142</v>
      </c>
      <c r="E101" t="s">
        <v>631</v>
      </c>
      <c r="F101" s="44">
        <v>9732</v>
      </c>
    </row>
    <row r="102" spans="1:6" ht="15" customHeight="1" x14ac:dyDescent="0.25">
      <c r="A102" s="31" t="s">
        <v>472</v>
      </c>
      <c r="B102" s="31" t="s">
        <v>541</v>
      </c>
      <c r="C102" s="31" t="s">
        <v>506</v>
      </c>
      <c r="D102" s="31" t="s">
        <v>142</v>
      </c>
      <c r="E102" t="s">
        <v>632</v>
      </c>
      <c r="F102" s="44">
        <v>12443</v>
      </c>
    </row>
    <row r="103" spans="1:6" ht="15" customHeight="1" x14ac:dyDescent="0.25">
      <c r="A103" s="31" t="s">
        <v>472</v>
      </c>
      <c r="B103" s="31" t="s">
        <v>541</v>
      </c>
      <c r="C103" s="31" t="s">
        <v>633</v>
      </c>
      <c r="D103" s="31" t="s">
        <v>142</v>
      </c>
      <c r="E103" t="s">
        <v>634</v>
      </c>
      <c r="F103" s="44">
        <v>7459</v>
      </c>
    </row>
    <row r="104" spans="1:6" ht="15" customHeight="1" x14ac:dyDescent="0.25">
      <c r="A104" s="31" t="s">
        <v>472</v>
      </c>
      <c r="B104" s="31" t="s">
        <v>541</v>
      </c>
      <c r="C104" s="31" t="s">
        <v>524</v>
      </c>
      <c r="D104" s="31" t="s">
        <v>142</v>
      </c>
      <c r="E104" t="s">
        <v>635</v>
      </c>
      <c r="F104" s="44">
        <v>10475</v>
      </c>
    </row>
    <row r="105" spans="1:6" ht="15" customHeight="1" x14ac:dyDescent="0.25">
      <c r="A105" s="31" t="s">
        <v>472</v>
      </c>
      <c r="B105" s="31" t="s">
        <v>541</v>
      </c>
      <c r="C105" s="31" t="s">
        <v>526</v>
      </c>
      <c r="D105" s="31" t="s">
        <v>142</v>
      </c>
      <c r="E105" t="s">
        <v>636</v>
      </c>
      <c r="F105" s="44">
        <v>6895</v>
      </c>
    </row>
    <row r="106" spans="1:6" ht="15" customHeight="1" x14ac:dyDescent="0.25">
      <c r="A106" s="31" t="s">
        <v>472</v>
      </c>
      <c r="B106" s="31" t="s">
        <v>541</v>
      </c>
      <c r="C106" s="31" t="s">
        <v>514</v>
      </c>
      <c r="D106" s="31" t="s">
        <v>142</v>
      </c>
      <c r="E106" t="s">
        <v>637</v>
      </c>
      <c r="F106" s="44">
        <v>7623</v>
      </c>
    </row>
    <row r="107" spans="1:6" ht="15" customHeight="1" x14ac:dyDescent="0.25">
      <c r="A107" s="31" t="s">
        <v>472</v>
      </c>
      <c r="B107" s="31" t="s">
        <v>541</v>
      </c>
      <c r="C107" s="31" t="s">
        <v>638</v>
      </c>
      <c r="D107" s="31" t="s">
        <v>142</v>
      </c>
      <c r="E107" t="s">
        <v>639</v>
      </c>
      <c r="F107" s="44">
        <v>3567</v>
      </c>
    </row>
    <row r="108" spans="1:6" ht="15" customHeight="1" x14ac:dyDescent="0.25">
      <c r="A108" s="31" t="s">
        <v>472</v>
      </c>
      <c r="B108" s="31" t="s">
        <v>538</v>
      </c>
      <c r="C108" s="31" t="s">
        <v>476</v>
      </c>
      <c r="D108" s="31" t="s">
        <v>152</v>
      </c>
      <c r="E108" t="s">
        <v>640</v>
      </c>
      <c r="F108" s="44">
        <v>4314</v>
      </c>
    </row>
    <row r="109" spans="1:6" ht="15" customHeight="1" x14ac:dyDescent="0.25">
      <c r="A109" s="31" t="s">
        <v>472</v>
      </c>
      <c r="B109" s="31" t="s">
        <v>538</v>
      </c>
      <c r="C109" s="31" t="s">
        <v>478</v>
      </c>
      <c r="D109" s="31" t="s">
        <v>152</v>
      </c>
      <c r="E109" t="s">
        <v>641</v>
      </c>
      <c r="F109" s="44">
        <v>10435</v>
      </c>
    </row>
    <row r="110" spans="1:6" ht="15" customHeight="1" x14ac:dyDescent="0.25">
      <c r="A110" s="31" t="s">
        <v>472</v>
      </c>
      <c r="B110" s="31" t="s">
        <v>538</v>
      </c>
      <c r="C110" s="31" t="s">
        <v>480</v>
      </c>
      <c r="D110" s="31" t="s">
        <v>152</v>
      </c>
      <c r="E110" t="s">
        <v>642</v>
      </c>
      <c r="F110" s="44">
        <v>8533</v>
      </c>
    </row>
    <row r="111" spans="1:6" ht="15" customHeight="1" x14ac:dyDescent="0.25">
      <c r="A111" s="31" t="s">
        <v>472</v>
      </c>
      <c r="B111" s="31" t="s">
        <v>538</v>
      </c>
      <c r="C111" s="31" t="s">
        <v>585</v>
      </c>
      <c r="D111" s="31" t="s">
        <v>152</v>
      </c>
      <c r="E111" t="s">
        <v>643</v>
      </c>
      <c r="F111" s="44">
        <v>3364</v>
      </c>
    </row>
    <row r="112" spans="1:6" ht="15" customHeight="1" x14ac:dyDescent="0.25">
      <c r="A112" s="31" t="s">
        <v>472</v>
      </c>
      <c r="B112" s="31" t="s">
        <v>538</v>
      </c>
      <c r="C112" s="31" t="s">
        <v>482</v>
      </c>
      <c r="D112" s="31" t="s">
        <v>152</v>
      </c>
      <c r="E112" t="s">
        <v>644</v>
      </c>
      <c r="F112" s="44">
        <v>74999</v>
      </c>
    </row>
    <row r="113" spans="1:6" ht="15" customHeight="1" x14ac:dyDescent="0.25">
      <c r="A113" s="31" t="s">
        <v>472</v>
      </c>
      <c r="B113" s="31" t="s">
        <v>538</v>
      </c>
      <c r="C113" s="31" t="s">
        <v>484</v>
      </c>
      <c r="D113" s="31" t="s">
        <v>152</v>
      </c>
      <c r="E113" t="s">
        <v>645</v>
      </c>
      <c r="F113" s="44">
        <v>33578</v>
      </c>
    </row>
    <row r="114" spans="1:6" ht="15" customHeight="1" x14ac:dyDescent="0.25">
      <c r="A114" s="31" t="s">
        <v>472</v>
      </c>
      <c r="B114" s="31" t="s">
        <v>538</v>
      </c>
      <c r="C114" s="31" t="s">
        <v>486</v>
      </c>
      <c r="D114" s="31" t="s">
        <v>152</v>
      </c>
      <c r="E114" t="s">
        <v>646</v>
      </c>
      <c r="F114" s="44">
        <v>15160</v>
      </c>
    </row>
    <row r="115" spans="1:6" ht="15" customHeight="1" x14ac:dyDescent="0.25">
      <c r="A115" s="31" t="s">
        <v>472</v>
      </c>
      <c r="B115" s="31" t="s">
        <v>538</v>
      </c>
      <c r="C115" s="31" t="s">
        <v>488</v>
      </c>
      <c r="D115" s="31" t="s">
        <v>152</v>
      </c>
      <c r="E115" t="s">
        <v>647</v>
      </c>
      <c r="F115" s="44">
        <v>10967</v>
      </c>
    </row>
    <row r="116" spans="1:6" ht="15" customHeight="1" x14ac:dyDescent="0.25">
      <c r="A116" s="31" t="s">
        <v>472</v>
      </c>
      <c r="B116" s="31" t="s">
        <v>538</v>
      </c>
      <c r="C116" s="31" t="s">
        <v>490</v>
      </c>
      <c r="D116" s="31" t="s">
        <v>152</v>
      </c>
      <c r="E116" t="s">
        <v>648</v>
      </c>
      <c r="F116" s="44">
        <v>7275</v>
      </c>
    </row>
    <row r="117" spans="1:6" ht="15" customHeight="1" x14ac:dyDescent="0.25">
      <c r="A117" s="31" t="s">
        <v>472</v>
      </c>
      <c r="B117" s="31" t="s">
        <v>538</v>
      </c>
      <c r="C117" s="31" t="s">
        <v>492</v>
      </c>
      <c r="D117" s="31" t="s">
        <v>152</v>
      </c>
      <c r="E117" t="s">
        <v>649</v>
      </c>
      <c r="F117" s="44">
        <v>8607</v>
      </c>
    </row>
    <row r="118" spans="1:6" ht="15" customHeight="1" x14ac:dyDescent="0.25">
      <c r="A118" s="31" t="s">
        <v>472</v>
      </c>
      <c r="B118" s="31" t="s">
        <v>538</v>
      </c>
      <c r="C118" s="31" t="s">
        <v>494</v>
      </c>
      <c r="D118" s="31" t="s">
        <v>152</v>
      </c>
      <c r="E118" t="s">
        <v>650</v>
      </c>
      <c r="F118" s="44">
        <v>3001</v>
      </c>
    </row>
    <row r="119" spans="1:6" ht="15" customHeight="1" x14ac:dyDescent="0.25">
      <c r="A119" s="31" t="s">
        <v>472</v>
      </c>
      <c r="B119" s="31" t="s">
        <v>538</v>
      </c>
      <c r="C119" s="31" t="s">
        <v>496</v>
      </c>
      <c r="D119" s="31" t="s">
        <v>152</v>
      </c>
      <c r="E119" t="s">
        <v>651</v>
      </c>
      <c r="F119" s="44">
        <v>15657</v>
      </c>
    </row>
    <row r="120" spans="1:6" ht="15" customHeight="1" x14ac:dyDescent="0.25">
      <c r="A120" s="31" t="s">
        <v>472</v>
      </c>
      <c r="B120" s="31" t="s">
        <v>538</v>
      </c>
      <c r="C120" s="31" t="s">
        <v>498</v>
      </c>
      <c r="D120" s="31" t="s">
        <v>152</v>
      </c>
      <c r="E120" t="s">
        <v>652</v>
      </c>
      <c r="F120" s="44">
        <v>16650</v>
      </c>
    </row>
    <row r="121" spans="1:6" ht="15" customHeight="1" x14ac:dyDescent="0.25">
      <c r="A121" s="31" t="s">
        <v>472</v>
      </c>
      <c r="B121" s="31" t="s">
        <v>538</v>
      </c>
      <c r="C121" s="31" t="s">
        <v>500</v>
      </c>
      <c r="D121" s="31" t="s">
        <v>152</v>
      </c>
      <c r="E121" t="s">
        <v>653</v>
      </c>
      <c r="F121" s="44">
        <v>1182</v>
      </c>
    </row>
    <row r="122" spans="1:6" ht="15" customHeight="1" x14ac:dyDescent="0.25">
      <c r="A122" s="31" t="s">
        <v>472</v>
      </c>
      <c r="B122" s="31" t="s">
        <v>538</v>
      </c>
      <c r="C122" s="31" t="s">
        <v>502</v>
      </c>
      <c r="D122" s="31" t="s">
        <v>152</v>
      </c>
      <c r="E122" t="s">
        <v>654</v>
      </c>
      <c r="F122" s="44">
        <v>34536</v>
      </c>
    </row>
    <row r="123" spans="1:6" ht="15" customHeight="1" x14ac:dyDescent="0.25">
      <c r="A123" s="31" t="s">
        <v>472</v>
      </c>
      <c r="B123" s="31" t="s">
        <v>538</v>
      </c>
      <c r="C123" s="31" t="s">
        <v>504</v>
      </c>
      <c r="D123" s="31" t="s">
        <v>152</v>
      </c>
      <c r="E123" t="s">
        <v>655</v>
      </c>
      <c r="F123" s="44">
        <v>1707</v>
      </c>
    </row>
    <row r="124" spans="1:6" ht="15" customHeight="1" x14ac:dyDescent="0.25">
      <c r="A124" s="31" t="s">
        <v>472</v>
      </c>
      <c r="B124" s="31" t="s">
        <v>538</v>
      </c>
      <c r="C124" s="31" t="s">
        <v>510</v>
      </c>
      <c r="D124" s="31" t="s">
        <v>152</v>
      </c>
      <c r="E124" t="s">
        <v>656</v>
      </c>
      <c r="F124" s="44">
        <v>4356</v>
      </c>
    </row>
    <row r="125" spans="1:6" ht="15" customHeight="1" x14ac:dyDescent="0.25">
      <c r="A125" s="31" t="s">
        <v>472</v>
      </c>
      <c r="B125" s="31" t="s">
        <v>538</v>
      </c>
      <c r="C125" s="31" t="s">
        <v>597</v>
      </c>
      <c r="D125" s="31" t="s">
        <v>152</v>
      </c>
      <c r="E125" t="s">
        <v>657</v>
      </c>
      <c r="F125" s="44">
        <v>2685</v>
      </c>
    </row>
    <row r="126" spans="1:6" ht="15" customHeight="1" x14ac:dyDescent="0.25">
      <c r="A126" s="31" t="s">
        <v>472</v>
      </c>
      <c r="B126" s="31" t="s">
        <v>538</v>
      </c>
      <c r="C126" s="31" t="s">
        <v>506</v>
      </c>
      <c r="D126" s="31" t="s">
        <v>152</v>
      </c>
      <c r="E126" t="s">
        <v>658</v>
      </c>
      <c r="F126" s="44">
        <v>17411</v>
      </c>
    </row>
    <row r="127" spans="1:6" ht="15" customHeight="1" x14ac:dyDescent="0.25">
      <c r="A127" s="31" t="s">
        <v>472</v>
      </c>
      <c r="B127" s="31" t="s">
        <v>538</v>
      </c>
      <c r="C127" s="31" t="s">
        <v>508</v>
      </c>
      <c r="D127" s="31" t="s">
        <v>152</v>
      </c>
      <c r="E127" t="s">
        <v>659</v>
      </c>
      <c r="F127" s="44">
        <v>5311</v>
      </c>
    </row>
    <row r="128" spans="1:6" ht="15" customHeight="1" x14ac:dyDescent="0.25">
      <c r="A128" s="31" t="s">
        <v>472</v>
      </c>
      <c r="B128" s="31" t="s">
        <v>538</v>
      </c>
      <c r="C128" s="31" t="s">
        <v>512</v>
      </c>
      <c r="D128" s="31" t="s">
        <v>152</v>
      </c>
      <c r="E128" t="s">
        <v>660</v>
      </c>
      <c r="F128" s="44">
        <v>6543</v>
      </c>
    </row>
    <row r="129" spans="1:6" ht="15" customHeight="1" x14ac:dyDescent="0.25">
      <c r="A129" s="31" t="s">
        <v>472</v>
      </c>
      <c r="B129" s="31" t="s">
        <v>538</v>
      </c>
      <c r="C129" s="31" t="s">
        <v>514</v>
      </c>
      <c r="D129" s="31" t="s">
        <v>152</v>
      </c>
      <c r="E129" t="s">
        <v>661</v>
      </c>
      <c r="F129" s="44">
        <v>24877</v>
      </c>
    </row>
    <row r="130" spans="1:6" ht="15" customHeight="1" x14ac:dyDescent="0.25">
      <c r="A130" s="31" t="s">
        <v>472</v>
      </c>
      <c r="B130" s="31" t="s">
        <v>538</v>
      </c>
      <c r="C130" s="31" t="s">
        <v>638</v>
      </c>
      <c r="D130" s="31" t="s">
        <v>152</v>
      </c>
      <c r="E130" t="s">
        <v>662</v>
      </c>
      <c r="F130" s="44">
        <v>183832</v>
      </c>
    </row>
    <row r="131" spans="1:6" ht="15" customHeight="1" x14ac:dyDescent="0.25">
      <c r="A131" s="31" t="s">
        <v>472</v>
      </c>
      <c r="B131" s="31" t="s">
        <v>538</v>
      </c>
      <c r="C131" s="31" t="s">
        <v>516</v>
      </c>
      <c r="D131" s="31" t="s">
        <v>152</v>
      </c>
      <c r="E131" t="s">
        <v>663</v>
      </c>
      <c r="F131" s="44">
        <v>951</v>
      </c>
    </row>
    <row r="132" spans="1:6" ht="15" customHeight="1" x14ac:dyDescent="0.25">
      <c r="A132" s="31" t="s">
        <v>472</v>
      </c>
      <c r="B132" s="31" t="s">
        <v>538</v>
      </c>
      <c r="C132" s="31" t="s">
        <v>518</v>
      </c>
      <c r="D132" s="31" t="s">
        <v>152</v>
      </c>
      <c r="E132" t="s">
        <v>664</v>
      </c>
      <c r="F132" s="44">
        <v>2118</v>
      </c>
    </row>
    <row r="133" spans="1:6" ht="15" customHeight="1" x14ac:dyDescent="0.25">
      <c r="A133" s="31" t="s">
        <v>472</v>
      </c>
      <c r="B133" s="31" t="s">
        <v>538</v>
      </c>
      <c r="C133" s="31" t="s">
        <v>520</v>
      </c>
      <c r="D133" s="31" t="s">
        <v>152</v>
      </c>
      <c r="E133" t="s">
        <v>665</v>
      </c>
      <c r="F133" s="44">
        <v>3402</v>
      </c>
    </row>
    <row r="134" spans="1:6" ht="15" customHeight="1" x14ac:dyDescent="0.25">
      <c r="A134" s="31" t="s">
        <v>472</v>
      </c>
      <c r="B134" s="31" t="s">
        <v>538</v>
      </c>
      <c r="C134" s="31" t="s">
        <v>522</v>
      </c>
      <c r="D134" s="31" t="s">
        <v>152</v>
      </c>
      <c r="E134" t="s">
        <v>666</v>
      </c>
      <c r="F134" s="44">
        <v>16365</v>
      </c>
    </row>
    <row r="135" spans="1:6" ht="15" customHeight="1" x14ac:dyDescent="0.25">
      <c r="A135" s="31" t="s">
        <v>472</v>
      </c>
      <c r="B135" s="31" t="s">
        <v>538</v>
      </c>
      <c r="C135" s="31" t="s">
        <v>524</v>
      </c>
      <c r="D135" s="31" t="s">
        <v>152</v>
      </c>
      <c r="E135" t="s">
        <v>667</v>
      </c>
      <c r="F135" s="44">
        <v>10507</v>
      </c>
    </row>
    <row r="136" spans="1:6" ht="15" customHeight="1" x14ac:dyDescent="0.25">
      <c r="A136" s="31" t="s">
        <v>472</v>
      </c>
      <c r="B136" s="31" t="s">
        <v>538</v>
      </c>
      <c r="C136" s="31" t="s">
        <v>633</v>
      </c>
      <c r="D136" s="31" t="s">
        <v>152</v>
      </c>
      <c r="E136" t="s">
        <v>668</v>
      </c>
      <c r="F136" s="44">
        <v>2025</v>
      </c>
    </row>
    <row r="137" spans="1:6" ht="15" customHeight="1" x14ac:dyDescent="0.25">
      <c r="A137" s="31" t="s">
        <v>472</v>
      </c>
      <c r="B137" s="31" t="s">
        <v>538</v>
      </c>
      <c r="C137" s="31" t="s">
        <v>526</v>
      </c>
      <c r="D137" s="31" t="s">
        <v>152</v>
      </c>
      <c r="E137" t="s">
        <v>669</v>
      </c>
      <c r="F137" s="44">
        <v>18473</v>
      </c>
    </row>
    <row r="138" spans="1:6" ht="15" customHeight="1" x14ac:dyDescent="0.25">
      <c r="A138" s="31" t="s">
        <v>472</v>
      </c>
      <c r="B138" s="31" t="s">
        <v>538</v>
      </c>
      <c r="C138" s="31" t="s">
        <v>528</v>
      </c>
      <c r="D138" s="31" t="s">
        <v>152</v>
      </c>
      <c r="E138" t="s">
        <v>670</v>
      </c>
      <c r="F138" s="44">
        <v>2196</v>
      </c>
    </row>
    <row r="139" spans="1:6" ht="15" customHeight="1" x14ac:dyDescent="0.25">
      <c r="A139" s="31" t="s">
        <v>472</v>
      </c>
      <c r="B139" s="31" t="s">
        <v>538</v>
      </c>
      <c r="C139" s="31" t="s">
        <v>530</v>
      </c>
      <c r="D139" s="31" t="s">
        <v>152</v>
      </c>
      <c r="E139" t="s">
        <v>671</v>
      </c>
      <c r="F139" s="44">
        <v>1611</v>
      </c>
    </row>
    <row r="140" spans="1:6" ht="15" customHeight="1" x14ac:dyDescent="0.25">
      <c r="A140" s="31" t="s">
        <v>472</v>
      </c>
      <c r="B140" s="31" t="s">
        <v>538</v>
      </c>
      <c r="C140" s="31" t="s">
        <v>532</v>
      </c>
      <c r="D140" s="31" t="s">
        <v>152</v>
      </c>
      <c r="E140" t="s">
        <v>672</v>
      </c>
      <c r="F140" s="44">
        <v>3904</v>
      </c>
    </row>
    <row r="141" spans="1:6" ht="15" customHeight="1" x14ac:dyDescent="0.25">
      <c r="A141" s="31" t="s">
        <v>472</v>
      </c>
      <c r="B141" s="31" t="s">
        <v>538</v>
      </c>
      <c r="C141" s="31" t="s">
        <v>534</v>
      </c>
      <c r="D141" s="31" t="s">
        <v>152</v>
      </c>
      <c r="E141" t="s">
        <v>673</v>
      </c>
      <c r="F141" s="44">
        <v>6408</v>
      </c>
    </row>
    <row r="142" spans="1:6" ht="15" customHeight="1" x14ac:dyDescent="0.25">
      <c r="A142" s="31" t="s">
        <v>472</v>
      </c>
      <c r="B142" s="31" t="s">
        <v>538</v>
      </c>
      <c r="C142" s="31" t="s">
        <v>536</v>
      </c>
      <c r="D142" s="31" t="s">
        <v>152</v>
      </c>
      <c r="E142" t="s">
        <v>674</v>
      </c>
      <c r="F142" s="44">
        <v>657</v>
      </c>
    </row>
    <row r="143" spans="1:6" ht="15" customHeight="1" x14ac:dyDescent="0.25">
      <c r="A143" s="31" t="s">
        <v>472</v>
      </c>
      <c r="B143" s="31" t="s">
        <v>538</v>
      </c>
      <c r="C143" s="31" t="s">
        <v>538</v>
      </c>
      <c r="D143" s="31" t="s">
        <v>152</v>
      </c>
      <c r="E143" t="s">
        <v>675</v>
      </c>
      <c r="F143" s="44">
        <v>6683</v>
      </c>
    </row>
    <row r="144" spans="1:6" ht="15" customHeight="1" x14ac:dyDescent="0.25">
      <c r="A144" s="31" t="s">
        <v>472</v>
      </c>
      <c r="B144" s="31" t="s">
        <v>538</v>
      </c>
      <c r="C144" s="31" t="s">
        <v>473</v>
      </c>
      <c r="D144" s="31" t="s">
        <v>152</v>
      </c>
      <c r="E144" t="s">
        <v>676</v>
      </c>
      <c r="F144" s="44">
        <v>11039</v>
      </c>
    </row>
    <row r="145" spans="1:6" ht="15" customHeight="1" x14ac:dyDescent="0.25">
      <c r="A145" s="31" t="s">
        <v>472</v>
      </c>
      <c r="B145" s="31" t="s">
        <v>538</v>
      </c>
      <c r="C145" s="31" t="s">
        <v>541</v>
      </c>
      <c r="D145" s="31" t="s">
        <v>152</v>
      </c>
      <c r="E145" t="s">
        <v>677</v>
      </c>
      <c r="F145" s="44">
        <v>3593</v>
      </c>
    </row>
    <row r="146" spans="1:6" ht="15" customHeight="1" x14ac:dyDescent="0.25">
      <c r="A146" s="31" t="s">
        <v>472</v>
      </c>
      <c r="B146" s="31" t="s">
        <v>538</v>
      </c>
      <c r="C146" s="31" t="s">
        <v>543</v>
      </c>
      <c r="D146" s="31" t="s">
        <v>152</v>
      </c>
      <c r="E146" t="s">
        <v>678</v>
      </c>
      <c r="F146" s="44">
        <v>6281</v>
      </c>
    </row>
    <row r="147" spans="1:6" ht="15" customHeight="1" x14ac:dyDescent="0.25">
      <c r="A147" s="31" t="s">
        <v>472</v>
      </c>
      <c r="B147" s="31" t="s">
        <v>538</v>
      </c>
      <c r="C147" s="31" t="s">
        <v>545</v>
      </c>
      <c r="D147" s="31" t="s">
        <v>152</v>
      </c>
      <c r="E147" t="s">
        <v>679</v>
      </c>
      <c r="F147" s="44">
        <v>41341</v>
      </c>
    </row>
    <row r="148" spans="1:6" ht="15" customHeight="1" x14ac:dyDescent="0.25">
      <c r="A148" s="31" t="s">
        <v>472</v>
      </c>
      <c r="B148" s="31" t="s">
        <v>538</v>
      </c>
      <c r="C148" s="31" t="s">
        <v>549</v>
      </c>
      <c r="D148" s="31" t="s">
        <v>152</v>
      </c>
      <c r="E148" t="s">
        <v>680</v>
      </c>
      <c r="F148" s="44">
        <v>9613</v>
      </c>
    </row>
    <row r="149" spans="1:6" ht="15" customHeight="1" x14ac:dyDescent="0.25">
      <c r="A149" s="31" t="s">
        <v>472</v>
      </c>
      <c r="B149" s="31" t="s">
        <v>538</v>
      </c>
      <c r="C149" s="31" t="s">
        <v>547</v>
      </c>
      <c r="D149" s="31" t="s">
        <v>152</v>
      </c>
      <c r="E149" t="s">
        <v>681</v>
      </c>
      <c r="F149" s="44">
        <v>9007</v>
      </c>
    </row>
    <row r="150" spans="1:6" ht="15" customHeight="1" x14ac:dyDescent="0.25">
      <c r="A150" s="31" t="s">
        <v>472</v>
      </c>
      <c r="B150" s="31" t="s">
        <v>538</v>
      </c>
      <c r="C150" s="31" t="s">
        <v>609</v>
      </c>
      <c r="D150" s="31" t="s">
        <v>152</v>
      </c>
      <c r="E150" t="s">
        <v>682</v>
      </c>
      <c r="F150" s="44">
        <v>2425</v>
      </c>
    </row>
    <row r="151" spans="1:6" ht="15" customHeight="1" x14ac:dyDescent="0.25">
      <c r="A151" s="31" t="s">
        <v>472</v>
      </c>
      <c r="B151" s="31" t="s">
        <v>538</v>
      </c>
      <c r="C151" s="31" t="s">
        <v>551</v>
      </c>
      <c r="D151" s="31" t="s">
        <v>152</v>
      </c>
      <c r="E151" t="s">
        <v>683</v>
      </c>
      <c r="F151" s="44">
        <v>15466</v>
      </c>
    </row>
    <row r="152" spans="1:6" ht="15" customHeight="1" x14ac:dyDescent="0.25">
      <c r="A152" s="31" t="s">
        <v>472</v>
      </c>
      <c r="B152" s="31" t="s">
        <v>538</v>
      </c>
      <c r="C152" s="31" t="s">
        <v>553</v>
      </c>
      <c r="D152" s="31" t="s">
        <v>152</v>
      </c>
      <c r="E152" t="s">
        <v>684</v>
      </c>
      <c r="F152" s="44">
        <v>13014</v>
      </c>
    </row>
    <row r="153" spans="1:6" ht="15" customHeight="1" x14ac:dyDescent="0.25">
      <c r="A153" s="31" t="s">
        <v>472</v>
      </c>
      <c r="B153" s="31" t="s">
        <v>538</v>
      </c>
      <c r="C153" s="31" t="s">
        <v>555</v>
      </c>
      <c r="D153" s="31" t="s">
        <v>152</v>
      </c>
      <c r="E153" t="s">
        <v>685</v>
      </c>
      <c r="F153" s="44">
        <v>26351</v>
      </c>
    </row>
    <row r="154" spans="1:6" ht="15" customHeight="1" x14ac:dyDescent="0.25">
      <c r="A154" s="31" t="s">
        <v>472</v>
      </c>
      <c r="B154" s="31" t="s">
        <v>538</v>
      </c>
      <c r="C154" s="31" t="s">
        <v>557</v>
      </c>
      <c r="D154" s="31" t="s">
        <v>152</v>
      </c>
      <c r="E154" t="s">
        <v>686</v>
      </c>
      <c r="F154" s="44">
        <v>4879</v>
      </c>
    </row>
    <row r="155" spans="1:6" ht="15" customHeight="1" x14ac:dyDescent="0.25">
      <c r="A155" s="31" t="s">
        <v>472</v>
      </c>
      <c r="B155" s="31" t="s">
        <v>532</v>
      </c>
      <c r="C155" s="31" t="s">
        <v>476</v>
      </c>
      <c r="D155" s="31" t="s">
        <v>128</v>
      </c>
      <c r="E155" t="s">
        <v>687</v>
      </c>
      <c r="F155" s="44">
        <v>2061</v>
      </c>
    </row>
    <row r="156" spans="1:6" ht="15" customHeight="1" x14ac:dyDescent="0.25">
      <c r="A156" s="31" t="s">
        <v>472</v>
      </c>
      <c r="B156" s="31" t="s">
        <v>532</v>
      </c>
      <c r="C156" s="31" t="s">
        <v>478</v>
      </c>
      <c r="D156" s="31" t="s">
        <v>128</v>
      </c>
      <c r="E156" t="s">
        <v>688</v>
      </c>
      <c r="F156" s="44">
        <v>4784</v>
      </c>
    </row>
    <row r="157" spans="1:6" ht="15" customHeight="1" x14ac:dyDescent="0.25">
      <c r="A157" s="31" t="s">
        <v>472</v>
      </c>
      <c r="B157" s="31" t="s">
        <v>532</v>
      </c>
      <c r="C157" s="31" t="s">
        <v>614</v>
      </c>
      <c r="D157" s="31" t="s">
        <v>128</v>
      </c>
      <c r="E157" t="s">
        <v>689</v>
      </c>
      <c r="F157" s="44">
        <v>2935</v>
      </c>
    </row>
    <row r="158" spans="1:6" ht="15" customHeight="1" x14ac:dyDescent="0.25">
      <c r="A158" s="31" t="s">
        <v>472</v>
      </c>
      <c r="B158" s="31" t="s">
        <v>532</v>
      </c>
      <c r="C158" s="31" t="s">
        <v>480</v>
      </c>
      <c r="D158" s="31" t="s">
        <v>128</v>
      </c>
      <c r="E158" t="s">
        <v>690</v>
      </c>
      <c r="F158" s="44">
        <v>933</v>
      </c>
    </row>
    <row r="159" spans="1:6" ht="15" customHeight="1" x14ac:dyDescent="0.25">
      <c r="A159" s="31" t="s">
        <v>472</v>
      </c>
      <c r="B159" s="31" t="s">
        <v>532</v>
      </c>
      <c r="C159" s="31" t="s">
        <v>585</v>
      </c>
      <c r="D159" s="31" t="s">
        <v>128</v>
      </c>
      <c r="E159" t="s">
        <v>691</v>
      </c>
      <c r="F159" s="44">
        <v>2633</v>
      </c>
    </row>
    <row r="160" spans="1:6" ht="15" customHeight="1" x14ac:dyDescent="0.25">
      <c r="A160" s="31" t="s">
        <v>472</v>
      </c>
      <c r="B160" s="31" t="s">
        <v>532</v>
      </c>
      <c r="C160" s="31" t="s">
        <v>482</v>
      </c>
      <c r="D160" s="31" t="s">
        <v>128</v>
      </c>
      <c r="E160" t="s">
        <v>692</v>
      </c>
      <c r="F160" s="44">
        <v>3399</v>
      </c>
    </row>
    <row r="161" spans="1:6" ht="15" customHeight="1" x14ac:dyDescent="0.25">
      <c r="A161" s="31" t="s">
        <v>472</v>
      </c>
      <c r="B161" s="31" t="s">
        <v>532</v>
      </c>
      <c r="C161" s="31" t="s">
        <v>484</v>
      </c>
      <c r="D161" s="31" t="s">
        <v>128</v>
      </c>
      <c r="E161" t="s">
        <v>693</v>
      </c>
      <c r="F161" s="44">
        <v>8367</v>
      </c>
    </row>
    <row r="162" spans="1:6" ht="15" customHeight="1" x14ac:dyDescent="0.25">
      <c r="A162" s="31" t="s">
        <v>472</v>
      </c>
      <c r="B162" s="31" t="s">
        <v>532</v>
      </c>
      <c r="C162" s="31" t="s">
        <v>486</v>
      </c>
      <c r="D162" s="31" t="s">
        <v>128</v>
      </c>
      <c r="E162" t="s">
        <v>694</v>
      </c>
      <c r="F162" s="44">
        <v>6127</v>
      </c>
    </row>
    <row r="163" spans="1:6" ht="15" customHeight="1" x14ac:dyDescent="0.25">
      <c r="A163" s="31" t="s">
        <v>472</v>
      </c>
      <c r="B163" s="31" t="s">
        <v>532</v>
      </c>
      <c r="C163" s="31" t="s">
        <v>488</v>
      </c>
      <c r="D163" s="31" t="s">
        <v>128</v>
      </c>
      <c r="E163" t="s">
        <v>695</v>
      </c>
      <c r="F163" s="44">
        <v>2469</v>
      </c>
    </row>
    <row r="164" spans="1:6" ht="15" customHeight="1" x14ac:dyDescent="0.25">
      <c r="A164" s="31" t="s">
        <v>472</v>
      </c>
      <c r="B164" s="31" t="s">
        <v>532</v>
      </c>
      <c r="C164" s="31" t="s">
        <v>492</v>
      </c>
      <c r="D164" s="31" t="s">
        <v>128</v>
      </c>
      <c r="E164" t="s">
        <v>696</v>
      </c>
      <c r="F164" s="44">
        <v>4786</v>
      </c>
    </row>
    <row r="165" spans="1:6" ht="15" customHeight="1" x14ac:dyDescent="0.25">
      <c r="A165" s="31" t="s">
        <v>472</v>
      </c>
      <c r="B165" s="31" t="s">
        <v>532</v>
      </c>
      <c r="C165" s="31" t="s">
        <v>494</v>
      </c>
      <c r="D165" s="31" t="s">
        <v>128</v>
      </c>
      <c r="E165" t="s">
        <v>697</v>
      </c>
      <c r="F165" s="44">
        <v>7779</v>
      </c>
    </row>
    <row r="166" spans="1:6" ht="15" customHeight="1" x14ac:dyDescent="0.25">
      <c r="A166" s="31" t="s">
        <v>472</v>
      </c>
      <c r="B166" s="31" t="s">
        <v>532</v>
      </c>
      <c r="C166" s="31" t="s">
        <v>498</v>
      </c>
      <c r="D166" s="31" t="s">
        <v>128</v>
      </c>
      <c r="E166" t="s">
        <v>698</v>
      </c>
      <c r="F166" s="44">
        <v>14268</v>
      </c>
    </row>
    <row r="167" spans="1:6" ht="15" customHeight="1" x14ac:dyDescent="0.25">
      <c r="A167" s="31" t="s">
        <v>472</v>
      </c>
      <c r="B167" s="31" t="s">
        <v>532</v>
      </c>
      <c r="C167" s="31" t="s">
        <v>496</v>
      </c>
      <c r="D167" s="31" t="s">
        <v>128</v>
      </c>
      <c r="E167" t="s">
        <v>699</v>
      </c>
      <c r="F167" s="44">
        <v>4724</v>
      </c>
    </row>
    <row r="168" spans="1:6" ht="15" customHeight="1" x14ac:dyDescent="0.25">
      <c r="A168" s="31" t="s">
        <v>472</v>
      </c>
      <c r="B168" s="31" t="s">
        <v>532</v>
      </c>
      <c r="C168" s="31" t="s">
        <v>500</v>
      </c>
      <c r="D168" s="31" t="s">
        <v>128</v>
      </c>
      <c r="E168" t="s">
        <v>700</v>
      </c>
      <c r="F168" s="44">
        <v>5429</v>
      </c>
    </row>
    <row r="169" spans="1:6" ht="15" customHeight="1" x14ac:dyDescent="0.25">
      <c r="A169" s="31" t="s">
        <v>472</v>
      </c>
      <c r="B169" s="31" t="s">
        <v>532</v>
      </c>
      <c r="C169" s="31" t="s">
        <v>502</v>
      </c>
      <c r="D169" s="31" t="s">
        <v>128</v>
      </c>
      <c r="E169" t="s">
        <v>701</v>
      </c>
      <c r="F169" s="44">
        <v>110</v>
      </c>
    </row>
    <row r="170" spans="1:6" ht="15" customHeight="1" x14ac:dyDescent="0.25">
      <c r="A170" s="31" t="s">
        <v>472</v>
      </c>
      <c r="B170" s="31" t="s">
        <v>532</v>
      </c>
      <c r="C170" s="31" t="s">
        <v>504</v>
      </c>
      <c r="D170" s="31" t="s">
        <v>128</v>
      </c>
      <c r="E170" t="s">
        <v>702</v>
      </c>
      <c r="F170" s="44">
        <v>874</v>
      </c>
    </row>
    <row r="171" spans="1:6" ht="15" customHeight="1" x14ac:dyDescent="0.25">
      <c r="A171" s="31" t="s">
        <v>472</v>
      </c>
      <c r="B171" s="31" t="s">
        <v>532</v>
      </c>
      <c r="C171" s="31" t="s">
        <v>510</v>
      </c>
      <c r="D171" s="31" t="s">
        <v>128</v>
      </c>
      <c r="E171" t="s">
        <v>703</v>
      </c>
      <c r="F171" s="44">
        <v>493</v>
      </c>
    </row>
    <row r="172" spans="1:6" ht="15" customHeight="1" x14ac:dyDescent="0.25">
      <c r="A172" s="31" t="s">
        <v>472</v>
      </c>
      <c r="B172" s="31" t="s">
        <v>532</v>
      </c>
      <c r="C172" s="31" t="s">
        <v>597</v>
      </c>
      <c r="D172" s="31" t="s">
        <v>128</v>
      </c>
      <c r="E172" t="s">
        <v>704</v>
      </c>
      <c r="F172" s="44">
        <v>4815</v>
      </c>
    </row>
    <row r="173" spans="1:6" ht="15" customHeight="1" x14ac:dyDescent="0.25">
      <c r="A173" s="31" t="s">
        <v>472</v>
      </c>
      <c r="B173" s="31" t="s">
        <v>532</v>
      </c>
      <c r="C173" s="31" t="s">
        <v>506</v>
      </c>
      <c r="D173" s="31" t="s">
        <v>128</v>
      </c>
      <c r="E173" t="s">
        <v>705</v>
      </c>
      <c r="F173" s="44">
        <v>1049</v>
      </c>
    </row>
    <row r="174" spans="1:6" ht="15" customHeight="1" x14ac:dyDescent="0.25">
      <c r="A174" s="31" t="s">
        <v>472</v>
      </c>
      <c r="B174" s="31" t="s">
        <v>532</v>
      </c>
      <c r="C174" s="31" t="s">
        <v>508</v>
      </c>
      <c r="D174" s="31" t="s">
        <v>128</v>
      </c>
      <c r="E174" t="s">
        <v>706</v>
      </c>
      <c r="F174" s="44">
        <v>1096</v>
      </c>
    </row>
    <row r="175" spans="1:6" ht="15" customHeight="1" x14ac:dyDescent="0.25">
      <c r="A175" s="31" t="s">
        <v>472</v>
      </c>
      <c r="B175" s="31" t="s">
        <v>532</v>
      </c>
      <c r="C175" s="31" t="s">
        <v>512</v>
      </c>
      <c r="D175" s="31" t="s">
        <v>128</v>
      </c>
      <c r="E175" t="s">
        <v>707</v>
      </c>
      <c r="F175" s="44">
        <v>15080</v>
      </c>
    </row>
    <row r="176" spans="1:6" ht="15" customHeight="1" x14ac:dyDescent="0.25">
      <c r="A176" s="31" t="s">
        <v>472</v>
      </c>
      <c r="B176" s="31" t="s">
        <v>532</v>
      </c>
      <c r="C176" s="31" t="s">
        <v>514</v>
      </c>
      <c r="D176" s="31" t="s">
        <v>128</v>
      </c>
      <c r="E176" t="s">
        <v>708</v>
      </c>
      <c r="F176" s="44">
        <v>2213</v>
      </c>
    </row>
    <row r="177" spans="1:6" ht="15" customHeight="1" x14ac:dyDescent="0.25">
      <c r="A177" s="31" t="s">
        <v>472</v>
      </c>
      <c r="B177" s="31" t="s">
        <v>532</v>
      </c>
      <c r="C177" s="31" t="s">
        <v>638</v>
      </c>
      <c r="D177" s="31" t="s">
        <v>128</v>
      </c>
      <c r="E177" t="s">
        <v>709</v>
      </c>
      <c r="F177" s="44">
        <v>5703</v>
      </c>
    </row>
    <row r="178" spans="1:6" ht="15" customHeight="1" x14ac:dyDescent="0.25">
      <c r="A178" s="31" t="s">
        <v>472</v>
      </c>
      <c r="B178" s="31" t="s">
        <v>532</v>
      </c>
      <c r="C178" s="31" t="s">
        <v>516</v>
      </c>
      <c r="D178" s="31" t="s">
        <v>128</v>
      </c>
      <c r="E178" t="s">
        <v>710</v>
      </c>
      <c r="F178" s="44">
        <v>4519</v>
      </c>
    </row>
    <row r="179" spans="1:6" ht="15" customHeight="1" x14ac:dyDescent="0.25">
      <c r="A179" s="31" t="s">
        <v>472</v>
      </c>
      <c r="B179" s="31" t="s">
        <v>532</v>
      </c>
      <c r="C179" s="31" t="s">
        <v>518</v>
      </c>
      <c r="D179" s="31" t="s">
        <v>128</v>
      </c>
      <c r="E179" t="s">
        <v>711</v>
      </c>
      <c r="F179" s="44">
        <v>2212</v>
      </c>
    </row>
    <row r="180" spans="1:6" ht="15" customHeight="1" x14ac:dyDescent="0.25">
      <c r="A180" s="31" t="s">
        <v>472</v>
      </c>
      <c r="B180" s="31" t="s">
        <v>532</v>
      </c>
      <c r="C180" s="31" t="s">
        <v>520</v>
      </c>
      <c r="D180" s="31" t="s">
        <v>128</v>
      </c>
      <c r="E180" t="s">
        <v>712</v>
      </c>
      <c r="F180" s="44">
        <v>3949</v>
      </c>
    </row>
    <row r="181" spans="1:6" ht="15" customHeight="1" x14ac:dyDescent="0.25">
      <c r="A181" s="31" t="s">
        <v>472</v>
      </c>
      <c r="B181" s="31" t="s">
        <v>532</v>
      </c>
      <c r="C181" s="31" t="s">
        <v>522</v>
      </c>
      <c r="D181" s="31" t="s">
        <v>128</v>
      </c>
      <c r="E181" t="s">
        <v>713</v>
      </c>
      <c r="F181" s="44">
        <v>5203</v>
      </c>
    </row>
    <row r="182" spans="1:6" ht="15" customHeight="1" x14ac:dyDescent="0.25">
      <c r="A182" s="31" t="s">
        <v>472</v>
      </c>
      <c r="B182" s="31" t="s">
        <v>532</v>
      </c>
      <c r="C182" s="31" t="s">
        <v>524</v>
      </c>
      <c r="D182" s="31" t="s">
        <v>128</v>
      </c>
      <c r="E182" t="s">
        <v>714</v>
      </c>
      <c r="F182" s="44">
        <v>849</v>
      </c>
    </row>
    <row r="183" spans="1:6" ht="15" customHeight="1" x14ac:dyDescent="0.25">
      <c r="A183" s="31" t="s">
        <v>472</v>
      </c>
      <c r="B183" s="31" t="s">
        <v>532</v>
      </c>
      <c r="C183" s="31" t="s">
        <v>526</v>
      </c>
      <c r="D183" s="31" t="s">
        <v>128</v>
      </c>
      <c r="E183" t="s">
        <v>715</v>
      </c>
      <c r="F183" s="44">
        <v>388</v>
      </c>
    </row>
    <row r="184" spans="1:6" ht="15" customHeight="1" x14ac:dyDescent="0.25">
      <c r="A184" s="31" t="s">
        <v>472</v>
      </c>
      <c r="B184" s="31" t="s">
        <v>532</v>
      </c>
      <c r="C184" s="31" t="s">
        <v>530</v>
      </c>
      <c r="D184" s="31" t="s">
        <v>128</v>
      </c>
      <c r="E184" t="s">
        <v>716</v>
      </c>
      <c r="F184" s="44">
        <v>104573</v>
      </c>
    </row>
    <row r="185" spans="1:6" ht="15" customHeight="1" x14ac:dyDescent="0.25">
      <c r="A185" s="31" t="s">
        <v>472</v>
      </c>
      <c r="B185" s="31" t="s">
        <v>532</v>
      </c>
      <c r="C185" s="31" t="s">
        <v>532</v>
      </c>
      <c r="D185" s="31" t="s">
        <v>128</v>
      </c>
      <c r="E185" t="s">
        <v>717</v>
      </c>
      <c r="F185" s="44">
        <v>2186</v>
      </c>
    </row>
    <row r="186" spans="1:6" ht="15" customHeight="1" x14ac:dyDescent="0.25">
      <c r="A186" s="31" t="s">
        <v>472</v>
      </c>
      <c r="B186" s="31" t="s">
        <v>532</v>
      </c>
      <c r="C186" s="31" t="s">
        <v>534</v>
      </c>
      <c r="D186" s="31" t="s">
        <v>128</v>
      </c>
      <c r="E186" t="s">
        <v>718</v>
      </c>
      <c r="F186" s="44">
        <v>580</v>
      </c>
    </row>
    <row r="187" spans="1:6" ht="15" customHeight="1" x14ac:dyDescent="0.25">
      <c r="A187" s="31" t="s">
        <v>472</v>
      </c>
      <c r="B187" s="31" t="s">
        <v>532</v>
      </c>
      <c r="C187" s="31" t="s">
        <v>536</v>
      </c>
      <c r="D187" s="31" t="s">
        <v>128</v>
      </c>
      <c r="E187" t="s">
        <v>719</v>
      </c>
      <c r="F187" s="44">
        <v>9045</v>
      </c>
    </row>
    <row r="188" spans="1:6" ht="15" customHeight="1" x14ac:dyDescent="0.25">
      <c r="A188" s="31" t="s">
        <v>472</v>
      </c>
      <c r="B188" s="31" t="s">
        <v>532</v>
      </c>
      <c r="C188" s="31" t="s">
        <v>538</v>
      </c>
      <c r="D188" s="31" t="s">
        <v>128</v>
      </c>
      <c r="E188" t="s">
        <v>720</v>
      </c>
      <c r="F188" s="44">
        <v>4685</v>
      </c>
    </row>
    <row r="189" spans="1:6" ht="15" customHeight="1" x14ac:dyDescent="0.25">
      <c r="A189" s="31" t="s">
        <v>472</v>
      </c>
      <c r="B189" s="31" t="s">
        <v>532</v>
      </c>
      <c r="C189" s="31" t="s">
        <v>473</v>
      </c>
      <c r="D189" s="31" t="s">
        <v>128</v>
      </c>
      <c r="E189" t="s">
        <v>721</v>
      </c>
      <c r="F189" s="44">
        <v>6717</v>
      </c>
    </row>
    <row r="190" spans="1:6" ht="15" customHeight="1" x14ac:dyDescent="0.25">
      <c r="A190" s="31" t="s">
        <v>472</v>
      </c>
      <c r="B190" s="31" t="s">
        <v>532</v>
      </c>
      <c r="C190" s="31" t="s">
        <v>541</v>
      </c>
      <c r="D190" s="31" t="s">
        <v>128</v>
      </c>
      <c r="E190" t="s">
        <v>722</v>
      </c>
      <c r="F190" s="44">
        <v>7195</v>
      </c>
    </row>
    <row r="191" spans="1:6" ht="15" customHeight="1" x14ac:dyDescent="0.25">
      <c r="A191" s="31" t="s">
        <v>472</v>
      </c>
      <c r="B191" s="31" t="s">
        <v>532</v>
      </c>
      <c r="C191" s="31" t="s">
        <v>543</v>
      </c>
      <c r="D191" s="31" t="s">
        <v>128</v>
      </c>
      <c r="E191" t="s">
        <v>723</v>
      </c>
      <c r="F191" s="44">
        <v>12364</v>
      </c>
    </row>
    <row r="192" spans="1:6" ht="15" customHeight="1" x14ac:dyDescent="0.25">
      <c r="A192" s="31" t="s">
        <v>472</v>
      </c>
      <c r="B192" s="31" t="s">
        <v>532</v>
      </c>
      <c r="C192" s="31" t="s">
        <v>545</v>
      </c>
      <c r="D192" s="31" t="s">
        <v>128</v>
      </c>
      <c r="E192" t="s">
        <v>724</v>
      </c>
      <c r="F192" s="44">
        <v>5585</v>
      </c>
    </row>
    <row r="193" spans="1:6" ht="15" customHeight="1" x14ac:dyDescent="0.25">
      <c r="A193" s="31" t="s">
        <v>472</v>
      </c>
      <c r="B193" s="31" t="s">
        <v>532</v>
      </c>
      <c r="C193" s="31" t="s">
        <v>549</v>
      </c>
      <c r="D193" s="31" t="s">
        <v>128</v>
      </c>
      <c r="E193" t="s">
        <v>725</v>
      </c>
      <c r="F193" s="44">
        <v>736</v>
      </c>
    </row>
    <row r="194" spans="1:6" ht="15" customHeight="1" x14ac:dyDescent="0.25">
      <c r="A194" s="31" t="s">
        <v>472</v>
      </c>
      <c r="B194" s="31" t="s">
        <v>532</v>
      </c>
      <c r="C194" s="31" t="s">
        <v>547</v>
      </c>
      <c r="D194" s="31" t="s">
        <v>128</v>
      </c>
      <c r="E194" t="s">
        <v>726</v>
      </c>
      <c r="F194" s="44">
        <v>3089</v>
      </c>
    </row>
    <row r="195" spans="1:6" ht="15" customHeight="1" x14ac:dyDescent="0.25">
      <c r="A195" s="31" t="s">
        <v>472</v>
      </c>
      <c r="B195" s="31" t="s">
        <v>532</v>
      </c>
      <c r="C195" s="31" t="s">
        <v>609</v>
      </c>
      <c r="D195" s="31" t="s">
        <v>128</v>
      </c>
      <c r="E195" t="s">
        <v>727</v>
      </c>
      <c r="F195" s="44">
        <v>2176</v>
      </c>
    </row>
    <row r="196" spans="1:6" ht="15" customHeight="1" x14ac:dyDescent="0.25">
      <c r="A196" s="31" t="s">
        <v>472</v>
      </c>
      <c r="B196" s="31" t="s">
        <v>532</v>
      </c>
      <c r="C196" s="31" t="s">
        <v>551</v>
      </c>
      <c r="D196" s="31" t="s">
        <v>128</v>
      </c>
      <c r="E196" t="s">
        <v>728</v>
      </c>
      <c r="F196" s="44">
        <v>2040</v>
      </c>
    </row>
    <row r="197" spans="1:6" ht="15" customHeight="1" x14ac:dyDescent="0.25">
      <c r="A197" s="31" t="s">
        <v>472</v>
      </c>
      <c r="B197" s="31" t="s">
        <v>532</v>
      </c>
      <c r="C197" s="31" t="s">
        <v>553</v>
      </c>
      <c r="D197" s="31" t="s">
        <v>128</v>
      </c>
      <c r="E197" t="s">
        <v>729</v>
      </c>
      <c r="F197" s="44">
        <v>4303</v>
      </c>
    </row>
    <row r="198" spans="1:6" ht="15" customHeight="1" x14ac:dyDescent="0.25">
      <c r="A198" s="31" t="s">
        <v>472</v>
      </c>
      <c r="B198" s="31" t="s">
        <v>532</v>
      </c>
      <c r="C198" s="31" t="s">
        <v>555</v>
      </c>
      <c r="D198" s="31" t="s">
        <v>128</v>
      </c>
      <c r="E198" t="s">
        <v>730</v>
      </c>
      <c r="F198" s="44">
        <v>1670</v>
      </c>
    </row>
    <row r="199" spans="1:6" ht="15" customHeight="1" x14ac:dyDescent="0.25">
      <c r="A199" s="31" t="s">
        <v>472</v>
      </c>
      <c r="B199" s="31" t="s">
        <v>532</v>
      </c>
      <c r="C199" s="31" t="s">
        <v>557</v>
      </c>
      <c r="D199" s="31" t="s">
        <v>128</v>
      </c>
      <c r="E199" t="s">
        <v>731</v>
      </c>
      <c r="F199" s="44">
        <v>67</v>
      </c>
    </row>
    <row r="200" spans="1:6" ht="15" customHeight="1" x14ac:dyDescent="0.25">
      <c r="A200" s="31" t="s">
        <v>472</v>
      </c>
      <c r="B200" s="31" t="s">
        <v>532</v>
      </c>
      <c r="C200" s="31" t="s">
        <v>559</v>
      </c>
      <c r="D200" s="31" t="s">
        <v>128</v>
      </c>
      <c r="E200" t="s">
        <v>732</v>
      </c>
      <c r="F200" s="44">
        <v>2551</v>
      </c>
    </row>
    <row r="201" spans="1:6" ht="15" customHeight="1" x14ac:dyDescent="0.25">
      <c r="A201" s="31" t="s">
        <v>472</v>
      </c>
      <c r="B201" s="31" t="s">
        <v>534</v>
      </c>
      <c r="C201" s="31" t="s">
        <v>476</v>
      </c>
      <c r="D201" s="31" t="s">
        <v>130</v>
      </c>
      <c r="E201" t="s">
        <v>733</v>
      </c>
      <c r="F201" s="44">
        <v>2054</v>
      </c>
    </row>
    <row r="202" spans="1:6" ht="15" customHeight="1" x14ac:dyDescent="0.25">
      <c r="A202" s="31" t="s">
        <v>472</v>
      </c>
      <c r="B202" s="31" t="s">
        <v>534</v>
      </c>
      <c r="C202" s="31" t="s">
        <v>478</v>
      </c>
      <c r="D202" s="31" t="s">
        <v>130</v>
      </c>
      <c r="E202" t="s">
        <v>734</v>
      </c>
      <c r="F202" s="44">
        <v>1976</v>
      </c>
    </row>
    <row r="203" spans="1:6" ht="15" customHeight="1" x14ac:dyDescent="0.25">
      <c r="A203" s="31" t="s">
        <v>472</v>
      </c>
      <c r="B203" s="31" t="s">
        <v>534</v>
      </c>
      <c r="C203" s="31" t="s">
        <v>480</v>
      </c>
      <c r="D203" s="31" t="s">
        <v>130</v>
      </c>
      <c r="E203" t="s">
        <v>735</v>
      </c>
      <c r="F203" s="44">
        <v>3124</v>
      </c>
    </row>
    <row r="204" spans="1:6" ht="15" customHeight="1" x14ac:dyDescent="0.25">
      <c r="A204" s="31" t="s">
        <v>472</v>
      </c>
      <c r="B204" s="31" t="s">
        <v>534</v>
      </c>
      <c r="C204" s="31" t="s">
        <v>585</v>
      </c>
      <c r="D204" s="31" t="s">
        <v>130</v>
      </c>
      <c r="E204" t="s">
        <v>736</v>
      </c>
      <c r="F204" s="44">
        <v>1935</v>
      </c>
    </row>
    <row r="205" spans="1:6" ht="15" customHeight="1" x14ac:dyDescent="0.25">
      <c r="A205" s="31" t="s">
        <v>472</v>
      </c>
      <c r="B205" s="31" t="s">
        <v>534</v>
      </c>
      <c r="C205" s="31" t="s">
        <v>482</v>
      </c>
      <c r="D205" s="31" t="s">
        <v>130</v>
      </c>
      <c r="E205" t="s">
        <v>737</v>
      </c>
      <c r="F205" s="44">
        <v>624</v>
      </c>
    </row>
    <row r="206" spans="1:6" ht="15" customHeight="1" x14ac:dyDescent="0.25">
      <c r="A206" s="31" t="s">
        <v>472</v>
      </c>
      <c r="B206" s="31" t="s">
        <v>534</v>
      </c>
      <c r="C206" s="31" t="s">
        <v>484</v>
      </c>
      <c r="D206" s="31" t="s">
        <v>130</v>
      </c>
      <c r="E206" t="s">
        <v>738</v>
      </c>
      <c r="F206" s="44">
        <v>6769</v>
      </c>
    </row>
    <row r="207" spans="1:6" ht="15" customHeight="1" x14ac:dyDescent="0.25">
      <c r="A207" s="31" t="s">
        <v>472</v>
      </c>
      <c r="B207" s="31" t="s">
        <v>534</v>
      </c>
      <c r="C207" s="31" t="s">
        <v>486</v>
      </c>
      <c r="D207" s="31" t="s">
        <v>130</v>
      </c>
      <c r="E207" t="s">
        <v>739</v>
      </c>
      <c r="F207" s="44">
        <v>6950</v>
      </c>
    </row>
    <row r="208" spans="1:6" ht="15" customHeight="1" x14ac:dyDescent="0.25">
      <c r="A208" s="31" t="s">
        <v>472</v>
      </c>
      <c r="B208" s="31" t="s">
        <v>534</v>
      </c>
      <c r="C208" s="31" t="s">
        <v>488</v>
      </c>
      <c r="D208" s="31" t="s">
        <v>130</v>
      </c>
      <c r="E208" t="s">
        <v>740</v>
      </c>
      <c r="F208" s="44">
        <v>2192</v>
      </c>
    </row>
    <row r="209" spans="1:6" ht="15" customHeight="1" x14ac:dyDescent="0.25">
      <c r="A209" s="31" t="s">
        <v>472</v>
      </c>
      <c r="B209" s="31" t="s">
        <v>534</v>
      </c>
      <c r="C209" s="31" t="s">
        <v>490</v>
      </c>
      <c r="D209" s="31" t="s">
        <v>130</v>
      </c>
      <c r="E209" t="s">
        <v>741</v>
      </c>
      <c r="F209" s="44">
        <v>14907</v>
      </c>
    </row>
    <row r="210" spans="1:6" ht="15" customHeight="1" x14ac:dyDescent="0.25">
      <c r="A210" s="31" t="s">
        <v>472</v>
      </c>
      <c r="B210" s="31" t="s">
        <v>534</v>
      </c>
      <c r="C210" s="31" t="s">
        <v>492</v>
      </c>
      <c r="D210" s="31" t="s">
        <v>130</v>
      </c>
      <c r="E210" t="s">
        <v>742</v>
      </c>
      <c r="F210" s="44">
        <v>9184</v>
      </c>
    </row>
    <row r="211" spans="1:6" ht="15" customHeight="1" x14ac:dyDescent="0.25">
      <c r="A211" s="31" t="s">
        <v>472</v>
      </c>
      <c r="B211" s="31" t="s">
        <v>534</v>
      </c>
      <c r="C211" s="31" t="s">
        <v>494</v>
      </c>
      <c r="D211" s="31" t="s">
        <v>130</v>
      </c>
      <c r="E211" t="s">
        <v>743</v>
      </c>
      <c r="F211" s="44">
        <v>1056</v>
      </c>
    </row>
    <row r="212" spans="1:6" ht="15" customHeight="1" x14ac:dyDescent="0.25">
      <c r="A212" s="31" t="s">
        <v>472</v>
      </c>
      <c r="B212" s="31" t="s">
        <v>534</v>
      </c>
      <c r="C212" s="31" t="s">
        <v>496</v>
      </c>
      <c r="D212" s="31" t="s">
        <v>130</v>
      </c>
      <c r="E212" t="s">
        <v>744</v>
      </c>
      <c r="F212" s="44">
        <v>1793</v>
      </c>
    </row>
    <row r="213" spans="1:6" ht="15" customHeight="1" x14ac:dyDescent="0.25">
      <c r="A213" s="31" t="s">
        <v>472</v>
      </c>
      <c r="B213" s="31" t="s">
        <v>534</v>
      </c>
      <c r="C213" s="31" t="s">
        <v>498</v>
      </c>
      <c r="D213" s="31" t="s">
        <v>130</v>
      </c>
      <c r="E213" t="s">
        <v>745</v>
      </c>
      <c r="F213" s="44">
        <v>9300</v>
      </c>
    </row>
    <row r="214" spans="1:6" ht="15" customHeight="1" x14ac:dyDescent="0.25">
      <c r="A214" s="31" t="s">
        <v>472</v>
      </c>
      <c r="B214" s="31" t="s">
        <v>534</v>
      </c>
      <c r="C214" s="31" t="s">
        <v>500</v>
      </c>
      <c r="D214" s="31" t="s">
        <v>130</v>
      </c>
      <c r="E214" t="s">
        <v>746</v>
      </c>
      <c r="F214" s="44">
        <v>27684</v>
      </c>
    </row>
    <row r="215" spans="1:6" ht="15" customHeight="1" x14ac:dyDescent="0.25">
      <c r="A215" s="31" t="s">
        <v>472</v>
      </c>
      <c r="B215" s="31" t="s">
        <v>534</v>
      </c>
      <c r="C215" s="31" t="s">
        <v>502</v>
      </c>
      <c r="D215" s="31" t="s">
        <v>130</v>
      </c>
      <c r="E215" t="s">
        <v>747</v>
      </c>
      <c r="F215" s="44">
        <v>7104</v>
      </c>
    </row>
    <row r="216" spans="1:6" ht="15" customHeight="1" x14ac:dyDescent="0.25">
      <c r="A216" s="31" t="s">
        <v>472</v>
      </c>
      <c r="B216" s="31" t="s">
        <v>534</v>
      </c>
      <c r="C216" s="31" t="s">
        <v>504</v>
      </c>
      <c r="D216" s="31" t="s">
        <v>130</v>
      </c>
      <c r="E216" t="s">
        <v>748</v>
      </c>
      <c r="F216" s="44">
        <v>5543</v>
      </c>
    </row>
    <row r="217" spans="1:6" ht="15" customHeight="1" x14ac:dyDescent="0.25">
      <c r="A217" s="31" t="s">
        <v>472</v>
      </c>
      <c r="B217" s="31" t="s">
        <v>534</v>
      </c>
      <c r="C217" s="31" t="s">
        <v>510</v>
      </c>
      <c r="D217" s="31" t="s">
        <v>130</v>
      </c>
      <c r="E217" t="s">
        <v>749</v>
      </c>
      <c r="F217" s="44">
        <v>6084</v>
      </c>
    </row>
    <row r="218" spans="1:6" ht="15" customHeight="1" x14ac:dyDescent="0.25">
      <c r="A218" s="31" t="s">
        <v>472</v>
      </c>
      <c r="B218" s="31" t="s">
        <v>534</v>
      </c>
      <c r="C218" s="31" t="s">
        <v>597</v>
      </c>
      <c r="D218" s="31" t="s">
        <v>130</v>
      </c>
      <c r="E218" t="s">
        <v>750</v>
      </c>
      <c r="F218" s="44">
        <v>11045</v>
      </c>
    </row>
    <row r="219" spans="1:6" ht="15" customHeight="1" x14ac:dyDescent="0.25">
      <c r="A219" s="31" t="s">
        <v>472</v>
      </c>
      <c r="B219" s="31" t="s">
        <v>534</v>
      </c>
      <c r="C219" s="31" t="s">
        <v>506</v>
      </c>
      <c r="D219" s="31" t="s">
        <v>130</v>
      </c>
      <c r="E219" t="s">
        <v>751</v>
      </c>
      <c r="F219" s="44">
        <v>5144</v>
      </c>
    </row>
    <row r="220" spans="1:6" ht="15" customHeight="1" x14ac:dyDescent="0.25">
      <c r="A220" s="31" t="s">
        <v>472</v>
      </c>
      <c r="B220" s="31" t="s">
        <v>534</v>
      </c>
      <c r="C220" s="31" t="s">
        <v>508</v>
      </c>
      <c r="D220" s="31" t="s">
        <v>130</v>
      </c>
      <c r="E220" t="s">
        <v>752</v>
      </c>
      <c r="F220" s="44">
        <v>10793</v>
      </c>
    </row>
    <row r="221" spans="1:6" ht="15" customHeight="1" x14ac:dyDescent="0.25">
      <c r="A221" s="31" t="s">
        <v>472</v>
      </c>
      <c r="B221" s="31" t="s">
        <v>534</v>
      </c>
      <c r="C221" s="31" t="s">
        <v>514</v>
      </c>
      <c r="D221" s="31" t="s">
        <v>130</v>
      </c>
      <c r="E221" t="s">
        <v>753</v>
      </c>
      <c r="F221" s="44">
        <v>832</v>
      </c>
    </row>
    <row r="222" spans="1:6" ht="15" customHeight="1" x14ac:dyDescent="0.25">
      <c r="A222" s="31" t="s">
        <v>472</v>
      </c>
      <c r="B222" s="31" t="s">
        <v>534</v>
      </c>
      <c r="C222" s="31" t="s">
        <v>638</v>
      </c>
      <c r="D222" s="31" t="s">
        <v>130</v>
      </c>
      <c r="E222" t="s">
        <v>754</v>
      </c>
      <c r="F222" s="44">
        <v>11475</v>
      </c>
    </row>
    <row r="223" spans="1:6" ht="15" customHeight="1" x14ac:dyDescent="0.25">
      <c r="A223" s="31" t="s">
        <v>472</v>
      </c>
      <c r="B223" s="31" t="s">
        <v>534</v>
      </c>
      <c r="C223" s="31" t="s">
        <v>516</v>
      </c>
      <c r="D223" s="31" t="s">
        <v>130</v>
      </c>
      <c r="E223" t="s">
        <v>755</v>
      </c>
      <c r="F223" s="44">
        <v>3474</v>
      </c>
    </row>
    <row r="224" spans="1:6" ht="15" customHeight="1" x14ac:dyDescent="0.25">
      <c r="A224" s="31" t="s">
        <v>472</v>
      </c>
      <c r="B224" s="31" t="s">
        <v>534</v>
      </c>
      <c r="C224" s="31" t="s">
        <v>518</v>
      </c>
      <c r="D224" s="31" t="s">
        <v>130</v>
      </c>
      <c r="E224" t="s">
        <v>756</v>
      </c>
      <c r="F224" s="44">
        <v>13398</v>
      </c>
    </row>
    <row r="225" spans="1:6" ht="15" customHeight="1" x14ac:dyDescent="0.25">
      <c r="A225" s="31" t="s">
        <v>472</v>
      </c>
      <c r="B225" s="31" t="s">
        <v>534</v>
      </c>
      <c r="C225" s="31" t="s">
        <v>520</v>
      </c>
      <c r="D225" s="31" t="s">
        <v>130</v>
      </c>
      <c r="E225" t="s">
        <v>757</v>
      </c>
      <c r="F225" s="44">
        <v>1006</v>
      </c>
    </row>
    <row r="226" spans="1:6" ht="15" customHeight="1" x14ac:dyDescent="0.25">
      <c r="A226" s="31" t="s">
        <v>472</v>
      </c>
      <c r="B226" s="31" t="s">
        <v>534</v>
      </c>
      <c r="C226" s="31" t="s">
        <v>522</v>
      </c>
      <c r="D226" s="31" t="s">
        <v>130</v>
      </c>
      <c r="E226" t="s">
        <v>758</v>
      </c>
      <c r="F226" s="44">
        <v>202729</v>
      </c>
    </row>
    <row r="227" spans="1:6" ht="15" customHeight="1" x14ac:dyDescent="0.25">
      <c r="A227" s="31" t="s">
        <v>472</v>
      </c>
      <c r="B227" s="31" t="s">
        <v>534</v>
      </c>
      <c r="C227" s="31" t="s">
        <v>524</v>
      </c>
      <c r="D227" s="31" t="s">
        <v>130</v>
      </c>
      <c r="E227" t="s">
        <v>759</v>
      </c>
      <c r="F227" s="44">
        <v>964</v>
      </c>
    </row>
    <row r="228" spans="1:6" ht="15" customHeight="1" x14ac:dyDescent="0.25">
      <c r="A228" s="31" t="s">
        <v>472</v>
      </c>
      <c r="B228" s="31" t="s">
        <v>534</v>
      </c>
      <c r="C228" s="31" t="s">
        <v>561</v>
      </c>
      <c r="D228" s="31" t="s">
        <v>130</v>
      </c>
      <c r="E228" t="s">
        <v>760</v>
      </c>
      <c r="F228" s="44">
        <v>3148</v>
      </c>
    </row>
    <row r="229" spans="1:6" ht="15" customHeight="1" x14ac:dyDescent="0.25">
      <c r="A229" s="31" t="s">
        <v>472</v>
      </c>
      <c r="B229" s="31" t="s">
        <v>534</v>
      </c>
      <c r="C229" s="31" t="s">
        <v>526</v>
      </c>
      <c r="D229" s="31" t="s">
        <v>130</v>
      </c>
      <c r="E229" t="s">
        <v>761</v>
      </c>
      <c r="F229" s="44">
        <v>2947</v>
      </c>
    </row>
    <row r="230" spans="1:6" ht="15" customHeight="1" x14ac:dyDescent="0.25">
      <c r="A230" s="31" t="s">
        <v>472</v>
      </c>
      <c r="B230" s="31" t="s">
        <v>534</v>
      </c>
      <c r="C230" s="31" t="s">
        <v>528</v>
      </c>
      <c r="D230" s="31" t="s">
        <v>130</v>
      </c>
      <c r="E230" t="s">
        <v>762</v>
      </c>
      <c r="F230" s="44">
        <v>6074</v>
      </c>
    </row>
    <row r="231" spans="1:6" ht="15" customHeight="1" x14ac:dyDescent="0.25">
      <c r="A231" s="31" t="s">
        <v>472</v>
      </c>
      <c r="B231" s="31" t="s">
        <v>534</v>
      </c>
      <c r="C231" s="31" t="s">
        <v>530</v>
      </c>
      <c r="D231" s="31" t="s">
        <v>130</v>
      </c>
      <c r="E231" t="s">
        <v>763</v>
      </c>
      <c r="F231" s="44">
        <v>20817</v>
      </c>
    </row>
    <row r="232" spans="1:6" ht="15" customHeight="1" x14ac:dyDescent="0.25">
      <c r="A232" s="31" t="s">
        <v>472</v>
      </c>
      <c r="B232" s="31" t="s">
        <v>534</v>
      </c>
      <c r="C232" s="31" t="s">
        <v>532</v>
      </c>
      <c r="D232" s="31" t="s">
        <v>130</v>
      </c>
      <c r="E232" t="s">
        <v>764</v>
      </c>
      <c r="F232" s="44">
        <v>5983</v>
      </c>
    </row>
    <row r="233" spans="1:6" ht="15" customHeight="1" x14ac:dyDescent="0.25">
      <c r="A233" s="31" t="s">
        <v>472</v>
      </c>
      <c r="B233" s="31" t="s">
        <v>534</v>
      </c>
      <c r="C233" s="31" t="s">
        <v>614</v>
      </c>
      <c r="D233" s="31" t="s">
        <v>130</v>
      </c>
      <c r="E233" t="s">
        <v>765</v>
      </c>
      <c r="F233" s="44">
        <v>7963</v>
      </c>
    </row>
    <row r="234" spans="1:6" ht="15" customHeight="1" x14ac:dyDescent="0.25">
      <c r="A234" s="31" t="s">
        <v>472</v>
      </c>
      <c r="B234" s="31" t="s">
        <v>534</v>
      </c>
      <c r="C234" s="31" t="s">
        <v>536</v>
      </c>
      <c r="D234" s="31" t="s">
        <v>130</v>
      </c>
      <c r="E234" t="s">
        <v>766</v>
      </c>
      <c r="F234" s="44">
        <v>1671</v>
      </c>
    </row>
    <row r="235" spans="1:6" ht="15" customHeight="1" x14ac:dyDescent="0.25">
      <c r="A235" s="31" t="s">
        <v>472</v>
      </c>
      <c r="B235" s="31" t="s">
        <v>534</v>
      </c>
      <c r="C235" s="31" t="s">
        <v>538</v>
      </c>
      <c r="D235" s="31" t="s">
        <v>130</v>
      </c>
      <c r="E235" t="s">
        <v>767</v>
      </c>
      <c r="F235" s="44">
        <v>4807</v>
      </c>
    </row>
    <row r="236" spans="1:6" ht="15" customHeight="1" x14ac:dyDescent="0.25">
      <c r="A236" s="31" t="s">
        <v>472</v>
      </c>
      <c r="B236" s="31" t="s">
        <v>534</v>
      </c>
      <c r="C236" s="31" t="s">
        <v>563</v>
      </c>
      <c r="D236" s="31" t="s">
        <v>130</v>
      </c>
      <c r="E236" t="s">
        <v>768</v>
      </c>
      <c r="F236" s="44">
        <v>13150</v>
      </c>
    </row>
    <row r="237" spans="1:6" ht="15" customHeight="1" x14ac:dyDescent="0.25">
      <c r="A237" s="31" t="s">
        <v>472</v>
      </c>
      <c r="B237" s="31" t="s">
        <v>534</v>
      </c>
      <c r="C237" s="31" t="s">
        <v>541</v>
      </c>
      <c r="D237" s="31" t="s">
        <v>130</v>
      </c>
      <c r="E237" t="s">
        <v>769</v>
      </c>
      <c r="F237" s="44">
        <v>1141</v>
      </c>
    </row>
    <row r="238" spans="1:6" ht="15" customHeight="1" x14ac:dyDescent="0.25">
      <c r="A238" s="31" t="s">
        <v>472</v>
      </c>
      <c r="B238" s="31" t="s">
        <v>534</v>
      </c>
      <c r="C238" s="31" t="s">
        <v>543</v>
      </c>
      <c r="D238" s="31" t="s">
        <v>130</v>
      </c>
      <c r="E238" t="s">
        <v>770</v>
      </c>
      <c r="F238" s="44">
        <v>2228</v>
      </c>
    </row>
    <row r="239" spans="1:6" ht="15" customHeight="1" x14ac:dyDescent="0.25">
      <c r="A239" s="31" t="s">
        <v>472</v>
      </c>
      <c r="B239" s="31" t="s">
        <v>534</v>
      </c>
      <c r="C239" s="31" t="s">
        <v>545</v>
      </c>
      <c r="D239" s="31" t="s">
        <v>130</v>
      </c>
      <c r="E239" t="s">
        <v>771</v>
      </c>
      <c r="F239" s="44">
        <v>846</v>
      </c>
    </row>
    <row r="240" spans="1:6" ht="15" customHeight="1" x14ac:dyDescent="0.25">
      <c r="A240" s="31" t="s">
        <v>472</v>
      </c>
      <c r="B240" s="31" t="s">
        <v>534</v>
      </c>
      <c r="C240" s="31" t="s">
        <v>549</v>
      </c>
      <c r="D240" s="31" t="s">
        <v>130</v>
      </c>
      <c r="E240" t="s">
        <v>772</v>
      </c>
      <c r="F240" s="44">
        <v>7743</v>
      </c>
    </row>
    <row r="241" spans="1:6" ht="15" customHeight="1" x14ac:dyDescent="0.25">
      <c r="A241" s="31" t="s">
        <v>472</v>
      </c>
      <c r="B241" s="31" t="s">
        <v>534</v>
      </c>
      <c r="C241" s="31" t="s">
        <v>547</v>
      </c>
      <c r="D241" s="31" t="s">
        <v>130</v>
      </c>
      <c r="E241" t="s">
        <v>773</v>
      </c>
      <c r="F241" s="44">
        <v>9708</v>
      </c>
    </row>
    <row r="242" spans="1:6" ht="15" customHeight="1" x14ac:dyDescent="0.25">
      <c r="A242" s="31" t="s">
        <v>472</v>
      </c>
      <c r="B242" s="31" t="s">
        <v>534</v>
      </c>
      <c r="C242" s="31" t="s">
        <v>551</v>
      </c>
      <c r="D242" s="31" t="s">
        <v>130</v>
      </c>
      <c r="E242" t="s">
        <v>774</v>
      </c>
      <c r="F242" s="44">
        <v>526</v>
      </c>
    </row>
    <row r="243" spans="1:6" ht="15" customHeight="1" x14ac:dyDescent="0.25">
      <c r="A243" s="31" t="s">
        <v>472</v>
      </c>
      <c r="B243" s="31" t="s">
        <v>534</v>
      </c>
      <c r="C243" s="31" t="s">
        <v>553</v>
      </c>
      <c r="D243" s="31" t="s">
        <v>130</v>
      </c>
      <c r="E243" t="s">
        <v>775</v>
      </c>
      <c r="F243" s="44">
        <v>2598</v>
      </c>
    </row>
    <row r="244" spans="1:6" ht="15" customHeight="1" x14ac:dyDescent="0.25">
      <c r="A244" s="31" t="s">
        <v>472</v>
      </c>
      <c r="B244" s="31" t="s">
        <v>534</v>
      </c>
      <c r="C244" s="31" t="s">
        <v>555</v>
      </c>
      <c r="D244" s="31" t="s">
        <v>130</v>
      </c>
      <c r="E244" t="s">
        <v>776</v>
      </c>
      <c r="F244" s="44">
        <v>1159</v>
      </c>
    </row>
    <row r="245" spans="1:6" ht="15" customHeight="1" x14ac:dyDescent="0.25">
      <c r="A245" s="31" t="s">
        <v>472</v>
      </c>
      <c r="B245" s="31" t="s">
        <v>543</v>
      </c>
      <c r="C245" s="31" t="s">
        <v>476</v>
      </c>
      <c r="D245" s="31" t="s">
        <v>134</v>
      </c>
      <c r="E245" t="s">
        <v>777</v>
      </c>
      <c r="F245" s="44">
        <v>11618</v>
      </c>
    </row>
    <row r="246" spans="1:6" ht="15" customHeight="1" x14ac:dyDescent="0.25">
      <c r="A246" s="31" t="s">
        <v>472</v>
      </c>
      <c r="B246" s="31" t="s">
        <v>543</v>
      </c>
      <c r="C246" s="31" t="s">
        <v>478</v>
      </c>
      <c r="D246" s="31" t="s">
        <v>134</v>
      </c>
      <c r="E246" t="s">
        <v>778</v>
      </c>
      <c r="F246" s="44">
        <v>16553</v>
      </c>
    </row>
    <row r="247" spans="1:6" ht="15" customHeight="1" x14ac:dyDescent="0.25">
      <c r="A247" s="31" t="s">
        <v>472</v>
      </c>
      <c r="B247" s="31" t="s">
        <v>543</v>
      </c>
      <c r="C247" s="31" t="s">
        <v>480</v>
      </c>
      <c r="D247" s="31" t="s">
        <v>134</v>
      </c>
      <c r="E247" t="s">
        <v>779</v>
      </c>
      <c r="F247" s="44">
        <v>2318</v>
      </c>
    </row>
    <row r="248" spans="1:6" ht="15" customHeight="1" x14ac:dyDescent="0.25">
      <c r="A248" s="31" t="s">
        <v>472</v>
      </c>
      <c r="B248" s="31" t="s">
        <v>543</v>
      </c>
      <c r="C248" s="31" t="s">
        <v>585</v>
      </c>
      <c r="D248" s="31" t="s">
        <v>134</v>
      </c>
      <c r="E248" t="s">
        <v>780</v>
      </c>
      <c r="F248" s="44">
        <v>7198</v>
      </c>
    </row>
    <row r="249" spans="1:6" ht="15" customHeight="1" x14ac:dyDescent="0.25">
      <c r="A249" s="31" t="s">
        <v>472</v>
      </c>
      <c r="B249" s="31" t="s">
        <v>543</v>
      </c>
      <c r="C249" s="31" t="s">
        <v>482</v>
      </c>
      <c r="D249" s="31" t="s">
        <v>134</v>
      </c>
      <c r="E249" t="s">
        <v>781</v>
      </c>
      <c r="F249" s="44">
        <v>2478</v>
      </c>
    </row>
    <row r="250" spans="1:6" ht="15" customHeight="1" x14ac:dyDescent="0.25">
      <c r="A250" s="31" t="s">
        <v>472</v>
      </c>
      <c r="B250" s="31" t="s">
        <v>543</v>
      </c>
      <c r="C250" s="31" t="s">
        <v>484</v>
      </c>
      <c r="D250" s="31" t="s">
        <v>134</v>
      </c>
      <c r="E250" t="s">
        <v>782</v>
      </c>
      <c r="F250" s="44">
        <v>9554</v>
      </c>
    </row>
    <row r="251" spans="1:6" ht="15" customHeight="1" x14ac:dyDescent="0.25">
      <c r="A251" s="31" t="s">
        <v>472</v>
      </c>
      <c r="B251" s="31" t="s">
        <v>543</v>
      </c>
      <c r="C251" s="31" t="s">
        <v>486</v>
      </c>
      <c r="D251" s="31" t="s">
        <v>134</v>
      </c>
      <c r="E251" t="s">
        <v>783</v>
      </c>
      <c r="F251" s="44">
        <v>28871</v>
      </c>
    </row>
    <row r="252" spans="1:6" ht="15" customHeight="1" x14ac:dyDescent="0.25">
      <c r="A252" s="31" t="s">
        <v>472</v>
      </c>
      <c r="B252" s="31" t="s">
        <v>543</v>
      </c>
      <c r="C252" s="31" t="s">
        <v>488</v>
      </c>
      <c r="D252" s="31" t="s">
        <v>134</v>
      </c>
      <c r="E252" t="s">
        <v>784</v>
      </c>
      <c r="F252" s="44">
        <v>9795</v>
      </c>
    </row>
    <row r="253" spans="1:6" ht="15" customHeight="1" x14ac:dyDescent="0.25">
      <c r="A253" s="31" t="s">
        <v>472</v>
      </c>
      <c r="B253" s="31" t="s">
        <v>543</v>
      </c>
      <c r="C253" s="31" t="s">
        <v>490</v>
      </c>
      <c r="D253" s="31" t="s">
        <v>134</v>
      </c>
      <c r="E253" t="s">
        <v>785</v>
      </c>
      <c r="F253" s="44">
        <v>7334</v>
      </c>
    </row>
    <row r="254" spans="1:6" ht="15" customHeight="1" x14ac:dyDescent="0.25">
      <c r="A254" s="31" t="s">
        <v>472</v>
      </c>
      <c r="B254" s="31" t="s">
        <v>543</v>
      </c>
      <c r="C254" s="31" t="s">
        <v>492</v>
      </c>
      <c r="D254" s="31" t="s">
        <v>134</v>
      </c>
      <c r="E254" t="s">
        <v>786</v>
      </c>
      <c r="F254" s="44">
        <v>58616</v>
      </c>
    </row>
    <row r="255" spans="1:6" ht="15" customHeight="1" x14ac:dyDescent="0.25">
      <c r="A255" s="31" t="s">
        <v>472</v>
      </c>
      <c r="B255" s="31" t="s">
        <v>543</v>
      </c>
      <c r="C255" s="31" t="s">
        <v>494</v>
      </c>
      <c r="D255" s="31" t="s">
        <v>134</v>
      </c>
      <c r="E255" t="s">
        <v>787</v>
      </c>
      <c r="F255" s="44">
        <v>8262</v>
      </c>
    </row>
    <row r="256" spans="1:6" ht="15" customHeight="1" x14ac:dyDescent="0.25">
      <c r="A256" s="31" t="s">
        <v>472</v>
      </c>
      <c r="B256" s="31" t="s">
        <v>543</v>
      </c>
      <c r="C256" s="31" t="s">
        <v>496</v>
      </c>
      <c r="D256" s="31" t="s">
        <v>134</v>
      </c>
      <c r="E256" t="s">
        <v>788</v>
      </c>
      <c r="F256" s="44">
        <v>32402</v>
      </c>
    </row>
    <row r="257" spans="1:6" ht="15" customHeight="1" x14ac:dyDescent="0.25">
      <c r="A257" s="31" t="s">
        <v>472</v>
      </c>
      <c r="B257" s="31" t="s">
        <v>543</v>
      </c>
      <c r="C257" s="31" t="s">
        <v>498</v>
      </c>
      <c r="D257" s="31" t="s">
        <v>134</v>
      </c>
      <c r="E257" t="s">
        <v>789</v>
      </c>
      <c r="F257" s="44">
        <v>10906</v>
      </c>
    </row>
    <row r="258" spans="1:6" ht="15" customHeight="1" x14ac:dyDescent="0.25">
      <c r="A258" s="31" t="s">
        <v>472</v>
      </c>
      <c r="B258" s="31" t="s">
        <v>543</v>
      </c>
      <c r="C258" s="31" t="s">
        <v>500</v>
      </c>
      <c r="D258" s="31" t="s">
        <v>134</v>
      </c>
      <c r="E258" t="s">
        <v>790</v>
      </c>
      <c r="F258" s="44">
        <v>156848</v>
      </c>
    </row>
    <row r="259" spans="1:6" ht="15" customHeight="1" x14ac:dyDescent="0.25">
      <c r="A259" s="31" t="s">
        <v>472</v>
      </c>
      <c r="B259" s="31" t="s">
        <v>543</v>
      </c>
      <c r="C259" s="31" t="s">
        <v>502</v>
      </c>
      <c r="D259" s="31" t="s">
        <v>134</v>
      </c>
      <c r="E259" t="s">
        <v>791</v>
      </c>
      <c r="F259" s="44">
        <v>5785</v>
      </c>
    </row>
    <row r="260" spans="1:6" ht="15" customHeight="1" x14ac:dyDescent="0.25">
      <c r="A260" s="31" t="s">
        <v>472</v>
      </c>
      <c r="B260" s="31" t="s">
        <v>543</v>
      </c>
      <c r="C260" s="31" t="s">
        <v>504</v>
      </c>
      <c r="D260" s="31" t="s">
        <v>134</v>
      </c>
      <c r="E260" t="s">
        <v>792</v>
      </c>
      <c r="F260" s="44">
        <v>12303</v>
      </c>
    </row>
    <row r="261" spans="1:6" ht="15" customHeight="1" x14ac:dyDescent="0.25">
      <c r="A261" s="31" t="s">
        <v>472</v>
      </c>
      <c r="B261" s="31" t="s">
        <v>543</v>
      </c>
      <c r="C261" s="31" t="s">
        <v>510</v>
      </c>
      <c r="D261" s="31" t="s">
        <v>134</v>
      </c>
      <c r="E261" t="s">
        <v>793</v>
      </c>
      <c r="F261" s="44">
        <v>2843</v>
      </c>
    </row>
    <row r="262" spans="1:6" ht="15" customHeight="1" x14ac:dyDescent="0.25">
      <c r="A262" s="31" t="s">
        <v>472</v>
      </c>
      <c r="B262" s="31" t="s">
        <v>543</v>
      </c>
      <c r="C262" s="31" t="s">
        <v>597</v>
      </c>
      <c r="D262" s="31" t="s">
        <v>134</v>
      </c>
      <c r="E262" t="s">
        <v>794</v>
      </c>
      <c r="F262" s="44">
        <v>4466</v>
      </c>
    </row>
    <row r="263" spans="1:6" ht="15" customHeight="1" x14ac:dyDescent="0.25">
      <c r="A263" s="31" t="s">
        <v>472</v>
      </c>
      <c r="B263" s="31" t="s">
        <v>536</v>
      </c>
      <c r="C263" s="31" t="s">
        <v>476</v>
      </c>
      <c r="D263" s="31" t="s">
        <v>132</v>
      </c>
      <c r="E263" t="s">
        <v>795</v>
      </c>
      <c r="F263" s="44">
        <v>9018</v>
      </c>
    </row>
    <row r="264" spans="1:6" ht="15" customHeight="1" x14ac:dyDescent="0.25">
      <c r="A264" s="31" t="s">
        <v>472</v>
      </c>
      <c r="B264" s="31" t="s">
        <v>536</v>
      </c>
      <c r="C264" s="31" t="s">
        <v>478</v>
      </c>
      <c r="D264" s="31" t="s">
        <v>132</v>
      </c>
      <c r="E264" t="s">
        <v>796</v>
      </c>
      <c r="F264" s="44">
        <v>9672</v>
      </c>
    </row>
    <row r="265" spans="1:6" ht="15" customHeight="1" x14ac:dyDescent="0.25">
      <c r="A265" s="31" t="s">
        <v>472</v>
      </c>
      <c r="B265" s="31" t="s">
        <v>536</v>
      </c>
      <c r="C265" s="31" t="s">
        <v>480</v>
      </c>
      <c r="D265" s="31" t="s">
        <v>132</v>
      </c>
      <c r="E265" t="s">
        <v>797</v>
      </c>
      <c r="F265" s="44">
        <v>3263</v>
      </c>
    </row>
    <row r="266" spans="1:6" ht="15" customHeight="1" x14ac:dyDescent="0.25">
      <c r="A266" s="31" t="s">
        <v>472</v>
      </c>
      <c r="B266" s="31" t="s">
        <v>536</v>
      </c>
      <c r="C266" s="31" t="s">
        <v>585</v>
      </c>
      <c r="D266" s="31" t="s">
        <v>132</v>
      </c>
      <c r="E266" t="s">
        <v>798</v>
      </c>
      <c r="F266" s="44">
        <v>10224</v>
      </c>
    </row>
    <row r="267" spans="1:6" ht="15" customHeight="1" x14ac:dyDescent="0.25">
      <c r="A267" s="31" t="s">
        <v>472</v>
      </c>
      <c r="B267" s="31" t="s">
        <v>536</v>
      </c>
      <c r="C267" s="31" t="s">
        <v>482</v>
      </c>
      <c r="D267" s="31" t="s">
        <v>132</v>
      </c>
      <c r="E267" t="s">
        <v>799</v>
      </c>
      <c r="F267" s="44">
        <v>5467</v>
      </c>
    </row>
    <row r="268" spans="1:6" ht="15" customHeight="1" x14ac:dyDescent="0.25">
      <c r="A268" s="31" t="s">
        <v>472</v>
      </c>
      <c r="B268" s="31" t="s">
        <v>536</v>
      </c>
      <c r="C268" s="31" t="s">
        <v>484</v>
      </c>
      <c r="D268" s="31" t="s">
        <v>132</v>
      </c>
      <c r="E268" t="s">
        <v>800</v>
      </c>
      <c r="F268" s="44">
        <v>5552</v>
      </c>
    </row>
    <row r="269" spans="1:6" ht="15" customHeight="1" x14ac:dyDescent="0.25">
      <c r="A269" s="31" t="s">
        <v>472</v>
      </c>
      <c r="B269" s="31" t="s">
        <v>536</v>
      </c>
      <c r="C269" s="31" t="s">
        <v>488</v>
      </c>
      <c r="D269" s="31" t="s">
        <v>132</v>
      </c>
      <c r="E269" t="s">
        <v>801</v>
      </c>
      <c r="F269" s="44">
        <v>10806</v>
      </c>
    </row>
    <row r="270" spans="1:6" ht="15" customHeight="1" x14ac:dyDescent="0.25">
      <c r="A270" s="31" t="s">
        <v>472</v>
      </c>
      <c r="B270" s="31" t="s">
        <v>536</v>
      </c>
      <c r="C270" s="31" t="s">
        <v>490</v>
      </c>
      <c r="D270" s="31" t="s">
        <v>132</v>
      </c>
      <c r="E270" t="s">
        <v>802</v>
      </c>
      <c r="F270" s="44">
        <v>5571</v>
      </c>
    </row>
    <row r="271" spans="1:6" ht="15" customHeight="1" x14ac:dyDescent="0.25">
      <c r="A271" s="31" t="s">
        <v>472</v>
      </c>
      <c r="B271" s="31" t="s">
        <v>536</v>
      </c>
      <c r="C271" s="31" t="s">
        <v>492</v>
      </c>
      <c r="D271" s="31" t="s">
        <v>132</v>
      </c>
      <c r="E271" t="s">
        <v>803</v>
      </c>
      <c r="F271" s="44">
        <v>5499</v>
      </c>
    </row>
    <row r="272" spans="1:6" ht="15" customHeight="1" x14ac:dyDescent="0.25">
      <c r="A272" s="31" t="s">
        <v>472</v>
      </c>
      <c r="B272" s="31" t="s">
        <v>536</v>
      </c>
      <c r="C272" s="31" t="s">
        <v>597</v>
      </c>
      <c r="D272" s="31" t="s">
        <v>132</v>
      </c>
      <c r="E272" t="s">
        <v>804</v>
      </c>
      <c r="F272" s="44">
        <v>3807</v>
      </c>
    </row>
    <row r="273" spans="1:6" ht="15" customHeight="1" x14ac:dyDescent="0.25">
      <c r="A273" s="31" t="s">
        <v>472</v>
      </c>
      <c r="B273" s="31" t="s">
        <v>536</v>
      </c>
      <c r="C273" s="31" t="s">
        <v>494</v>
      </c>
      <c r="D273" s="31" t="s">
        <v>132</v>
      </c>
      <c r="E273" t="s">
        <v>805</v>
      </c>
      <c r="F273" s="44">
        <v>3917</v>
      </c>
    </row>
    <row r="274" spans="1:6" ht="15" customHeight="1" x14ac:dyDescent="0.25">
      <c r="A274" s="31" t="s">
        <v>472</v>
      </c>
      <c r="B274" s="31" t="s">
        <v>536</v>
      </c>
      <c r="C274" s="31" t="s">
        <v>496</v>
      </c>
      <c r="D274" s="31" t="s">
        <v>132</v>
      </c>
      <c r="E274" t="s">
        <v>806</v>
      </c>
      <c r="F274" s="44">
        <v>19138</v>
      </c>
    </row>
    <row r="275" spans="1:6" ht="15" customHeight="1" x14ac:dyDescent="0.25">
      <c r="A275" s="31" t="s">
        <v>472</v>
      </c>
      <c r="B275" s="31" t="s">
        <v>536</v>
      </c>
      <c r="C275" s="31" t="s">
        <v>498</v>
      </c>
      <c r="D275" s="31" t="s">
        <v>132</v>
      </c>
      <c r="E275" t="s">
        <v>807</v>
      </c>
      <c r="F275" s="44">
        <v>4632</v>
      </c>
    </row>
    <row r="276" spans="1:6" ht="15" customHeight="1" x14ac:dyDescent="0.25">
      <c r="A276" s="31" t="s">
        <v>472</v>
      </c>
      <c r="B276" s="31" t="s">
        <v>536</v>
      </c>
      <c r="C276" s="31" t="s">
        <v>500</v>
      </c>
      <c r="D276" s="31" t="s">
        <v>132</v>
      </c>
      <c r="E276" t="s">
        <v>808</v>
      </c>
      <c r="F276" s="44">
        <v>15167</v>
      </c>
    </row>
    <row r="277" spans="1:6" ht="15" customHeight="1" x14ac:dyDescent="0.25">
      <c r="A277" s="31" t="s">
        <v>472</v>
      </c>
      <c r="B277" s="31" t="s">
        <v>536</v>
      </c>
      <c r="C277" s="31" t="s">
        <v>502</v>
      </c>
      <c r="D277" s="31" t="s">
        <v>132</v>
      </c>
      <c r="E277" t="s">
        <v>809</v>
      </c>
      <c r="F277" s="44">
        <v>8754</v>
      </c>
    </row>
    <row r="278" spans="1:6" ht="15" customHeight="1" x14ac:dyDescent="0.25">
      <c r="A278" s="31" t="s">
        <v>472</v>
      </c>
      <c r="B278" s="31" t="s">
        <v>536</v>
      </c>
      <c r="C278" s="31" t="s">
        <v>504</v>
      </c>
      <c r="D278" s="31" t="s">
        <v>132</v>
      </c>
      <c r="E278" t="s">
        <v>810</v>
      </c>
      <c r="F278" s="44">
        <v>10397</v>
      </c>
    </row>
    <row r="279" spans="1:6" ht="15" customHeight="1" x14ac:dyDescent="0.25">
      <c r="A279" s="31" t="s">
        <v>472</v>
      </c>
      <c r="B279" s="31" t="s">
        <v>536</v>
      </c>
      <c r="C279" s="31" t="s">
        <v>510</v>
      </c>
      <c r="D279" s="31" t="s">
        <v>132</v>
      </c>
      <c r="E279" t="s">
        <v>811</v>
      </c>
      <c r="F279" s="44">
        <v>9965</v>
      </c>
    </row>
    <row r="280" spans="1:6" ht="15" customHeight="1" x14ac:dyDescent="0.25">
      <c r="A280" s="31" t="s">
        <v>472</v>
      </c>
      <c r="B280" s="31" t="s">
        <v>536</v>
      </c>
      <c r="C280" s="31" t="s">
        <v>508</v>
      </c>
      <c r="D280" s="31" t="s">
        <v>132</v>
      </c>
      <c r="E280" t="s">
        <v>812</v>
      </c>
      <c r="F280" s="44">
        <v>25280</v>
      </c>
    </row>
    <row r="281" spans="1:6" ht="15" customHeight="1" x14ac:dyDescent="0.25">
      <c r="A281" s="31" t="s">
        <v>472</v>
      </c>
      <c r="B281" s="31" t="s">
        <v>536</v>
      </c>
      <c r="C281" s="31" t="s">
        <v>512</v>
      </c>
      <c r="D281" s="31" t="s">
        <v>132</v>
      </c>
      <c r="E281" t="s">
        <v>813</v>
      </c>
      <c r="F281" s="44">
        <v>6946</v>
      </c>
    </row>
    <row r="282" spans="1:6" ht="15" customHeight="1" x14ac:dyDescent="0.25">
      <c r="A282" s="31" t="s">
        <v>472</v>
      </c>
      <c r="B282" s="31" t="s">
        <v>536</v>
      </c>
      <c r="C282" s="31" t="s">
        <v>514</v>
      </c>
      <c r="D282" s="31" t="s">
        <v>132</v>
      </c>
      <c r="E282" t="s">
        <v>814</v>
      </c>
      <c r="F282" s="44">
        <v>5815</v>
      </c>
    </row>
    <row r="283" spans="1:6" ht="15" customHeight="1" x14ac:dyDescent="0.25">
      <c r="A283" s="31" t="s">
        <v>472</v>
      </c>
      <c r="B283" s="31" t="s">
        <v>536</v>
      </c>
      <c r="C283" s="31" t="s">
        <v>638</v>
      </c>
      <c r="D283" s="31" t="s">
        <v>132</v>
      </c>
      <c r="E283" t="s">
        <v>815</v>
      </c>
      <c r="F283" s="44">
        <v>6391</v>
      </c>
    </row>
    <row r="284" spans="1:6" ht="15" customHeight="1" x14ac:dyDescent="0.25">
      <c r="A284" s="31" t="s">
        <v>472</v>
      </c>
      <c r="B284" s="31" t="s">
        <v>536</v>
      </c>
      <c r="C284" s="31" t="s">
        <v>516</v>
      </c>
      <c r="D284" s="31" t="s">
        <v>132</v>
      </c>
      <c r="E284" t="s">
        <v>816</v>
      </c>
      <c r="F284" s="44">
        <v>14646</v>
      </c>
    </row>
    <row r="285" spans="1:6" ht="15" customHeight="1" x14ac:dyDescent="0.25">
      <c r="A285" s="31" t="s">
        <v>472</v>
      </c>
      <c r="B285" s="31" t="s">
        <v>536</v>
      </c>
      <c r="C285" s="31" t="s">
        <v>520</v>
      </c>
      <c r="D285" s="31" t="s">
        <v>132</v>
      </c>
      <c r="E285" t="s">
        <v>817</v>
      </c>
      <c r="F285" s="44">
        <v>8599</v>
      </c>
    </row>
    <row r="286" spans="1:6" ht="15" customHeight="1" x14ac:dyDescent="0.25">
      <c r="A286" s="31" t="s">
        <v>472</v>
      </c>
      <c r="B286" s="31" t="s">
        <v>536</v>
      </c>
      <c r="C286" s="31" t="s">
        <v>522</v>
      </c>
      <c r="D286" s="31" t="s">
        <v>132</v>
      </c>
      <c r="E286" t="s">
        <v>818</v>
      </c>
      <c r="F286" s="44">
        <v>10494</v>
      </c>
    </row>
    <row r="287" spans="1:6" ht="15" customHeight="1" x14ac:dyDescent="0.25">
      <c r="A287" s="31" t="s">
        <v>472</v>
      </c>
      <c r="B287" s="31" t="s">
        <v>536</v>
      </c>
      <c r="C287" s="31" t="s">
        <v>524</v>
      </c>
      <c r="D287" s="31" t="s">
        <v>132</v>
      </c>
      <c r="E287" t="s">
        <v>819</v>
      </c>
      <c r="F287" s="44">
        <v>13404</v>
      </c>
    </row>
    <row r="288" spans="1:6" ht="15" customHeight="1" x14ac:dyDescent="0.25">
      <c r="A288" s="31" t="s">
        <v>472</v>
      </c>
      <c r="B288" s="31" t="s">
        <v>536</v>
      </c>
      <c r="C288" s="31" t="s">
        <v>633</v>
      </c>
      <c r="D288" s="31" t="s">
        <v>132</v>
      </c>
      <c r="E288" t="s">
        <v>820</v>
      </c>
      <c r="F288" s="44">
        <v>7263</v>
      </c>
    </row>
    <row r="289" spans="1:6" ht="15" customHeight="1" x14ac:dyDescent="0.25">
      <c r="A289" s="31" t="s">
        <v>472</v>
      </c>
      <c r="B289" s="31" t="s">
        <v>536</v>
      </c>
      <c r="C289" s="31" t="s">
        <v>526</v>
      </c>
      <c r="D289" s="31" t="s">
        <v>132</v>
      </c>
      <c r="E289" t="s">
        <v>821</v>
      </c>
      <c r="F289" s="44">
        <v>13246</v>
      </c>
    </row>
    <row r="290" spans="1:6" ht="15" customHeight="1" x14ac:dyDescent="0.25">
      <c r="A290" s="31" t="s">
        <v>472</v>
      </c>
      <c r="B290" s="31" t="s">
        <v>536</v>
      </c>
      <c r="C290" s="31" t="s">
        <v>532</v>
      </c>
      <c r="D290" s="31" t="s">
        <v>132</v>
      </c>
      <c r="E290" t="s">
        <v>822</v>
      </c>
      <c r="F290" s="44">
        <v>172277</v>
      </c>
    </row>
    <row r="291" spans="1:6" ht="15" customHeight="1" x14ac:dyDescent="0.25">
      <c r="A291" s="31" t="s">
        <v>472</v>
      </c>
      <c r="B291" s="31" t="s">
        <v>536</v>
      </c>
      <c r="C291" s="31" t="s">
        <v>530</v>
      </c>
      <c r="D291" s="31" t="s">
        <v>132</v>
      </c>
      <c r="E291" t="s">
        <v>823</v>
      </c>
      <c r="F291" s="44">
        <v>9338</v>
      </c>
    </row>
    <row r="292" spans="1:6" ht="15" customHeight="1" x14ac:dyDescent="0.25">
      <c r="A292" s="31" t="s">
        <v>472</v>
      </c>
      <c r="B292" s="31" t="s">
        <v>536</v>
      </c>
      <c r="C292" s="31" t="s">
        <v>534</v>
      </c>
      <c r="D292" s="31" t="s">
        <v>132</v>
      </c>
      <c r="E292" t="s">
        <v>824</v>
      </c>
      <c r="F292" s="44">
        <v>6128</v>
      </c>
    </row>
    <row r="293" spans="1:6" ht="15" customHeight="1" x14ac:dyDescent="0.25">
      <c r="A293" s="31" t="s">
        <v>472</v>
      </c>
      <c r="B293" s="31" t="s">
        <v>536</v>
      </c>
      <c r="C293" s="31" t="s">
        <v>536</v>
      </c>
      <c r="D293" s="31" t="s">
        <v>132</v>
      </c>
      <c r="E293" t="s">
        <v>825</v>
      </c>
      <c r="F293" s="44">
        <v>4053</v>
      </c>
    </row>
    <row r="294" spans="1:6" ht="15" customHeight="1" x14ac:dyDescent="0.25">
      <c r="A294" s="31" t="s">
        <v>472</v>
      </c>
      <c r="B294" s="31" t="s">
        <v>536</v>
      </c>
      <c r="C294" s="31" t="s">
        <v>538</v>
      </c>
      <c r="D294" s="31" t="s">
        <v>132</v>
      </c>
      <c r="E294" t="s">
        <v>826</v>
      </c>
      <c r="F294" s="44">
        <v>14548</v>
      </c>
    </row>
    <row r="295" spans="1:6" ht="15" customHeight="1" x14ac:dyDescent="0.25">
      <c r="A295" s="31" t="s">
        <v>472</v>
      </c>
      <c r="B295" s="31" t="s">
        <v>536</v>
      </c>
      <c r="C295" s="31" t="s">
        <v>473</v>
      </c>
      <c r="D295" s="31" t="s">
        <v>132</v>
      </c>
      <c r="E295" t="s">
        <v>827</v>
      </c>
      <c r="F295" s="44">
        <v>8265</v>
      </c>
    </row>
    <row r="296" spans="1:6" ht="15" customHeight="1" x14ac:dyDescent="0.25">
      <c r="A296" s="31" t="s">
        <v>472</v>
      </c>
      <c r="B296" s="31" t="s">
        <v>536</v>
      </c>
      <c r="C296" s="31" t="s">
        <v>541</v>
      </c>
      <c r="D296" s="31" t="s">
        <v>132</v>
      </c>
      <c r="E296" t="s">
        <v>828</v>
      </c>
      <c r="F296" s="44">
        <v>6158</v>
      </c>
    </row>
    <row r="297" spans="1:6" ht="15" customHeight="1" x14ac:dyDescent="0.25">
      <c r="A297" s="31" t="s">
        <v>472</v>
      </c>
      <c r="B297" s="31" t="s">
        <v>536</v>
      </c>
      <c r="C297" s="31" t="s">
        <v>543</v>
      </c>
      <c r="D297" s="31" t="s">
        <v>132</v>
      </c>
      <c r="E297" t="s">
        <v>829</v>
      </c>
      <c r="F297" s="44">
        <v>11429</v>
      </c>
    </row>
    <row r="298" spans="1:6" ht="15" customHeight="1" x14ac:dyDescent="0.25">
      <c r="A298" s="31" t="s">
        <v>472</v>
      </c>
      <c r="B298" s="31" t="s">
        <v>536</v>
      </c>
      <c r="C298" s="31" t="s">
        <v>545</v>
      </c>
      <c r="D298" s="31" t="s">
        <v>132</v>
      </c>
      <c r="E298" t="s">
        <v>830</v>
      </c>
      <c r="F298" s="44">
        <v>26092</v>
      </c>
    </row>
    <row r="299" spans="1:6" ht="15" customHeight="1" x14ac:dyDescent="0.25">
      <c r="A299" s="31" t="s">
        <v>472</v>
      </c>
      <c r="B299" s="31" t="s">
        <v>536</v>
      </c>
      <c r="C299" s="31" t="s">
        <v>549</v>
      </c>
      <c r="D299" s="31" t="s">
        <v>132</v>
      </c>
      <c r="E299" t="s">
        <v>831</v>
      </c>
      <c r="F299" s="44">
        <v>4192</v>
      </c>
    </row>
    <row r="300" spans="1:6" ht="15" customHeight="1" x14ac:dyDescent="0.25">
      <c r="A300" s="31" t="s">
        <v>472</v>
      </c>
      <c r="B300" s="31" t="s">
        <v>536</v>
      </c>
      <c r="C300" s="31" t="s">
        <v>555</v>
      </c>
      <c r="D300" s="31" t="s">
        <v>132</v>
      </c>
      <c r="E300" t="s">
        <v>832</v>
      </c>
      <c r="F300" s="44">
        <v>3844</v>
      </c>
    </row>
    <row r="301" spans="1:6" ht="15" customHeight="1" x14ac:dyDescent="0.25">
      <c r="A301" s="31" t="s">
        <v>472</v>
      </c>
      <c r="B301" s="31" t="s">
        <v>536</v>
      </c>
      <c r="C301" s="31" t="s">
        <v>547</v>
      </c>
      <c r="D301" s="31" t="s">
        <v>132</v>
      </c>
      <c r="E301" t="s">
        <v>833</v>
      </c>
      <c r="F301" s="44">
        <v>1805</v>
      </c>
    </row>
    <row r="302" spans="1:6" ht="15" customHeight="1" x14ac:dyDescent="0.25">
      <c r="A302" s="31" t="s">
        <v>472</v>
      </c>
      <c r="B302" s="31" t="s">
        <v>536</v>
      </c>
      <c r="C302" s="31" t="s">
        <v>609</v>
      </c>
      <c r="D302" s="31" t="s">
        <v>132</v>
      </c>
      <c r="E302" t="s">
        <v>834</v>
      </c>
      <c r="F302" s="44">
        <v>4440</v>
      </c>
    </row>
    <row r="303" spans="1:6" ht="15" customHeight="1" x14ac:dyDescent="0.25">
      <c r="A303" s="31" t="s">
        <v>472</v>
      </c>
      <c r="B303" s="31" t="s">
        <v>536</v>
      </c>
      <c r="C303" s="31" t="s">
        <v>551</v>
      </c>
      <c r="D303" s="31" t="s">
        <v>132</v>
      </c>
      <c r="E303" t="s">
        <v>835</v>
      </c>
      <c r="F303" s="44">
        <v>3468</v>
      </c>
    </row>
    <row r="304" spans="1:6" ht="15" customHeight="1" x14ac:dyDescent="0.25">
      <c r="A304" s="31" t="s">
        <v>472</v>
      </c>
      <c r="B304" s="31" t="s">
        <v>536</v>
      </c>
      <c r="C304" s="31" t="s">
        <v>553</v>
      </c>
      <c r="D304" s="31" t="s">
        <v>132</v>
      </c>
      <c r="E304" t="s">
        <v>836</v>
      </c>
      <c r="F304" s="44">
        <v>3534</v>
      </c>
    </row>
    <row r="305" spans="1:6" ht="15" customHeight="1" x14ac:dyDescent="0.25">
      <c r="A305" s="31" t="s">
        <v>472</v>
      </c>
      <c r="B305" s="31" t="s">
        <v>837</v>
      </c>
      <c r="C305" s="31" t="s">
        <v>476</v>
      </c>
      <c r="D305" s="31" t="s">
        <v>155</v>
      </c>
      <c r="E305" t="s">
        <v>838</v>
      </c>
      <c r="F305" s="44">
        <v>19551</v>
      </c>
    </row>
    <row r="306" spans="1:6" ht="15" customHeight="1" x14ac:dyDescent="0.25">
      <c r="A306" s="31" t="s">
        <v>472</v>
      </c>
      <c r="B306" s="31" t="s">
        <v>837</v>
      </c>
      <c r="C306" s="31" t="s">
        <v>512</v>
      </c>
      <c r="D306" s="31" t="s">
        <v>155</v>
      </c>
      <c r="E306" t="s">
        <v>839</v>
      </c>
      <c r="F306" s="44">
        <v>352</v>
      </c>
    </row>
    <row r="307" spans="1:6" ht="15" customHeight="1" x14ac:dyDescent="0.25">
      <c r="A307" s="31" t="s">
        <v>472</v>
      </c>
      <c r="B307" s="31" t="s">
        <v>837</v>
      </c>
      <c r="C307" s="31" t="s">
        <v>478</v>
      </c>
      <c r="D307" s="31" t="s">
        <v>155</v>
      </c>
      <c r="E307" t="s">
        <v>840</v>
      </c>
      <c r="F307" s="44">
        <v>16749</v>
      </c>
    </row>
    <row r="308" spans="1:6" ht="15" customHeight="1" x14ac:dyDescent="0.25">
      <c r="A308" s="31" t="s">
        <v>472</v>
      </c>
      <c r="B308" s="31" t="s">
        <v>837</v>
      </c>
      <c r="C308" s="31" t="s">
        <v>480</v>
      </c>
      <c r="D308" s="31" t="s">
        <v>155</v>
      </c>
      <c r="E308" t="s">
        <v>841</v>
      </c>
      <c r="F308" s="44">
        <v>10523</v>
      </c>
    </row>
    <row r="309" spans="1:6" ht="15" customHeight="1" x14ac:dyDescent="0.25">
      <c r="A309" s="31" t="s">
        <v>472</v>
      </c>
      <c r="B309" s="31" t="s">
        <v>837</v>
      </c>
      <c r="C309" s="31" t="s">
        <v>585</v>
      </c>
      <c r="D309" s="31" t="s">
        <v>155</v>
      </c>
      <c r="E309" t="s">
        <v>842</v>
      </c>
      <c r="F309" s="44">
        <v>1164</v>
      </c>
    </row>
    <row r="310" spans="1:6" ht="15" customHeight="1" x14ac:dyDescent="0.25">
      <c r="A310" s="31" t="s">
        <v>472</v>
      </c>
      <c r="B310" s="31" t="s">
        <v>837</v>
      </c>
      <c r="C310" s="31" t="s">
        <v>514</v>
      </c>
      <c r="D310" s="31" t="s">
        <v>155</v>
      </c>
      <c r="E310" t="s">
        <v>843</v>
      </c>
      <c r="F310" s="44">
        <v>786</v>
      </c>
    </row>
    <row r="311" spans="1:6" ht="15" customHeight="1" x14ac:dyDescent="0.25">
      <c r="A311" s="31" t="s">
        <v>472</v>
      </c>
      <c r="B311" s="31" t="s">
        <v>837</v>
      </c>
      <c r="C311" s="31" t="s">
        <v>482</v>
      </c>
      <c r="D311" s="31" t="s">
        <v>155</v>
      </c>
      <c r="E311" t="s">
        <v>844</v>
      </c>
      <c r="F311" s="44">
        <v>14194</v>
      </c>
    </row>
    <row r="312" spans="1:6" ht="15" customHeight="1" x14ac:dyDescent="0.25">
      <c r="A312" s="31" t="s">
        <v>472</v>
      </c>
      <c r="B312" s="31" t="s">
        <v>837</v>
      </c>
      <c r="C312" s="31" t="s">
        <v>484</v>
      </c>
      <c r="D312" s="31" t="s">
        <v>155</v>
      </c>
      <c r="E312" t="s">
        <v>845</v>
      </c>
      <c r="F312" s="44">
        <v>1366</v>
      </c>
    </row>
    <row r="313" spans="1:6" ht="15" customHeight="1" x14ac:dyDescent="0.25">
      <c r="A313" s="31" t="s">
        <v>472</v>
      </c>
      <c r="B313" s="31" t="s">
        <v>837</v>
      </c>
      <c r="C313" s="31" t="s">
        <v>526</v>
      </c>
      <c r="D313" s="31" t="s">
        <v>155</v>
      </c>
      <c r="E313" t="s">
        <v>846</v>
      </c>
      <c r="F313" s="44">
        <v>1036</v>
      </c>
    </row>
    <row r="314" spans="1:6" ht="15" customHeight="1" x14ac:dyDescent="0.25">
      <c r="A314" s="31" t="s">
        <v>472</v>
      </c>
      <c r="B314" s="31" t="s">
        <v>837</v>
      </c>
      <c r="C314" s="31" t="s">
        <v>488</v>
      </c>
      <c r="D314" s="31" t="s">
        <v>155</v>
      </c>
      <c r="E314" t="s">
        <v>847</v>
      </c>
      <c r="F314" s="44">
        <v>2316</v>
      </c>
    </row>
    <row r="315" spans="1:6" ht="15" customHeight="1" x14ac:dyDescent="0.25">
      <c r="A315" s="31" t="s">
        <v>472</v>
      </c>
      <c r="B315" s="31" t="s">
        <v>837</v>
      </c>
      <c r="C315" s="31" t="s">
        <v>490</v>
      </c>
      <c r="D315" s="31" t="s">
        <v>155</v>
      </c>
      <c r="E315" t="s">
        <v>848</v>
      </c>
      <c r="F315" s="44">
        <v>1025</v>
      </c>
    </row>
    <row r="316" spans="1:6" ht="15" customHeight="1" x14ac:dyDescent="0.25">
      <c r="A316" s="31" t="s">
        <v>472</v>
      </c>
      <c r="B316" s="31" t="s">
        <v>837</v>
      </c>
      <c r="C316" s="31" t="s">
        <v>633</v>
      </c>
      <c r="D316" s="31" t="s">
        <v>155</v>
      </c>
      <c r="E316" t="s">
        <v>849</v>
      </c>
      <c r="F316" s="44">
        <v>7085</v>
      </c>
    </row>
    <row r="317" spans="1:6" ht="15" customHeight="1" x14ac:dyDescent="0.25">
      <c r="A317" s="31" t="s">
        <v>472</v>
      </c>
      <c r="B317" s="31" t="s">
        <v>837</v>
      </c>
      <c r="C317" s="31" t="s">
        <v>494</v>
      </c>
      <c r="D317" s="31" t="s">
        <v>155</v>
      </c>
      <c r="E317" t="s">
        <v>850</v>
      </c>
      <c r="F317" s="44">
        <v>7297</v>
      </c>
    </row>
    <row r="318" spans="1:6" ht="15" customHeight="1" x14ac:dyDescent="0.25">
      <c r="A318" s="31" t="s">
        <v>472</v>
      </c>
      <c r="B318" s="31" t="s">
        <v>837</v>
      </c>
      <c r="C318" s="31" t="s">
        <v>638</v>
      </c>
      <c r="D318" s="31" t="s">
        <v>155</v>
      </c>
      <c r="E318" t="s">
        <v>851</v>
      </c>
      <c r="F318" s="44">
        <v>7034</v>
      </c>
    </row>
    <row r="319" spans="1:6" ht="15" customHeight="1" x14ac:dyDescent="0.25">
      <c r="A319" s="31" t="s">
        <v>472</v>
      </c>
      <c r="B319" s="31" t="s">
        <v>837</v>
      </c>
      <c r="C319" s="31" t="s">
        <v>516</v>
      </c>
      <c r="D319" s="31" t="s">
        <v>155</v>
      </c>
      <c r="E319" t="s">
        <v>852</v>
      </c>
      <c r="F319" s="44">
        <v>2698</v>
      </c>
    </row>
    <row r="320" spans="1:6" ht="15" customHeight="1" x14ac:dyDescent="0.25">
      <c r="A320" s="31" t="s">
        <v>472</v>
      </c>
      <c r="B320" s="31" t="s">
        <v>837</v>
      </c>
      <c r="C320" s="31" t="s">
        <v>524</v>
      </c>
      <c r="D320" s="31" t="s">
        <v>155</v>
      </c>
      <c r="E320" t="s">
        <v>853</v>
      </c>
      <c r="F320" s="44">
        <v>5099</v>
      </c>
    </row>
    <row r="321" spans="1:6" ht="15" customHeight="1" x14ac:dyDescent="0.25">
      <c r="A321" s="31" t="s">
        <v>472</v>
      </c>
      <c r="B321" s="31" t="s">
        <v>837</v>
      </c>
      <c r="C321" s="31" t="s">
        <v>498</v>
      </c>
      <c r="D321" s="31" t="s">
        <v>155</v>
      </c>
      <c r="E321" t="s">
        <v>854</v>
      </c>
      <c r="F321" s="44">
        <v>34401</v>
      </c>
    </row>
    <row r="322" spans="1:6" ht="15" customHeight="1" x14ac:dyDescent="0.25">
      <c r="A322" s="31" t="s">
        <v>472</v>
      </c>
      <c r="B322" s="31" t="s">
        <v>837</v>
      </c>
      <c r="C322" s="31" t="s">
        <v>500</v>
      </c>
      <c r="D322" s="31" t="s">
        <v>155</v>
      </c>
      <c r="E322" t="s">
        <v>855</v>
      </c>
      <c r="F322" s="44">
        <v>151019</v>
      </c>
    </row>
    <row r="323" spans="1:6" ht="15" customHeight="1" x14ac:dyDescent="0.25">
      <c r="A323" s="31" t="s">
        <v>472</v>
      </c>
      <c r="B323" s="31" t="s">
        <v>837</v>
      </c>
      <c r="C323" s="31" t="s">
        <v>502</v>
      </c>
      <c r="D323" s="31" t="s">
        <v>155</v>
      </c>
      <c r="E323" t="s">
        <v>856</v>
      </c>
      <c r="F323" s="44">
        <v>3303</v>
      </c>
    </row>
    <row r="324" spans="1:6" ht="15" customHeight="1" x14ac:dyDescent="0.25">
      <c r="A324" s="31" t="s">
        <v>472</v>
      </c>
      <c r="B324" s="31" t="s">
        <v>837</v>
      </c>
      <c r="C324" s="31" t="s">
        <v>504</v>
      </c>
      <c r="D324" s="31" t="s">
        <v>155</v>
      </c>
      <c r="E324" t="s">
        <v>857</v>
      </c>
      <c r="F324" s="44">
        <v>5776</v>
      </c>
    </row>
    <row r="325" spans="1:6" ht="15" customHeight="1" x14ac:dyDescent="0.25">
      <c r="A325" s="31" t="s">
        <v>472</v>
      </c>
      <c r="B325" s="31" t="s">
        <v>837</v>
      </c>
      <c r="C325" s="31" t="s">
        <v>510</v>
      </c>
      <c r="D325" s="31" t="s">
        <v>155</v>
      </c>
      <c r="E325" t="s">
        <v>858</v>
      </c>
      <c r="F325" s="44">
        <v>9420</v>
      </c>
    </row>
    <row r="326" spans="1:6" ht="15" customHeight="1" x14ac:dyDescent="0.25">
      <c r="A326" s="31" t="s">
        <v>472</v>
      </c>
      <c r="B326" s="31" t="s">
        <v>837</v>
      </c>
      <c r="C326" s="31" t="s">
        <v>518</v>
      </c>
      <c r="D326" s="31" t="s">
        <v>155</v>
      </c>
      <c r="E326" t="s">
        <v>859</v>
      </c>
      <c r="F326" s="44">
        <v>2887</v>
      </c>
    </row>
    <row r="327" spans="1:6" ht="15" customHeight="1" x14ac:dyDescent="0.25">
      <c r="A327" s="31" t="s">
        <v>472</v>
      </c>
      <c r="B327" s="31" t="s">
        <v>837</v>
      </c>
      <c r="C327" s="31" t="s">
        <v>520</v>
      </c>
      <c r="D327" s="31" t="s">
        <v>155</v>
      </c>
      <c r="E327" t="s">
        <v>860</v>
      </c>
      <c r="F327" s="44">
        <v>1964</v>
      </c>
    </row>
    <row r="328" spans="1:6" ht="15" customHeight="1" x14ac:dyDescent="0.25">
      <c r="A328" s="31" t="s">
        <v>472</v>
      </c>
      <c r="B328" s="31" t="s">
        <v>837</v>
      </c>
      <c r="C328" s="31" t="s">
        <v>597</v>
      </c>
      <c r="D328" s="31" t="s">
        <v>155</v>
      </c>
      <c r="E328" t="s">
        <v>861</v>
      </c>
      <c r="F328" s="44">
        <v>22374</v>
      </c>
    </row>
    <row r="329" spans="1:6" ht="15" customHeight="1" x14ac:dyDescent="0.25">
      <c r="A329" s="31" t="s">
        <v>472</v>
      </c>
      <c r="B329" s="31" t="s">
        <v>837</v>
      </c>
      <c r="C329" s="31" t="s">
        <v>528</v>
      </c>
      <c r="D329" s="31" t="s">
        <v>155</v>
      </c>
      <c r="E329" t="s">
        <v>862</v>
      </c>
      <c r="F329" s="44">
        <v>1390</v>
      </c>
    </row>
    <row r="330" spans="1:6" ht="15" customHeight="1" x14ac:dyDescent="0.25">
      <c r="A330" s="31" t="s">
        <v>472</v>
      </c>
      <c r="B330" s="31" t="s">
        <v>837</v>
      </c>
      <c r="C330" s="31" t="s">
        <v>522</v>
      </c>
      <c r="D330" s="31" t="s">
        <v>155</v>
      </c>
      <c r="E330" t="s">
        <v>863</v>
      </c>
      <c r="F330" s="44">
        <v>1081</v>
      </c>
    </row>
    <row r="331" spans="1:6" ht="15" customHeight="1" x14ac:dyDescent="0.25">
      <c r="A331" s="31" t="s">
        <v>472</v>
      </c>
      <c r="B331" s="31" t="s">
        <v>837</v>
      </c>
      <c r="C331" s="31" t="s">
        <v>508</v>
      </c>
      <c r="D331" s="31" t="s">
        <v>155</v>
      </c>
      <c r="E331" t="s">
        <v>864</v>
      </c>
      <c r="F331" s="44">
        <v>10059</v>
      </c>
    </row>
    <row r="332" spans="1:6" ht="68.25" customHeight="1" x14ac:dyDescent="0.25">
      <c r="A332" s="31" t="s">
        <v>865</v>
      </c>
      <c r="F332" s="44">
        <f>SUM(F2:F331)</f>
        <v>4488162</v>
      </c>
    </row>
  </sheetData>
  <pageMargins left="0.7" right="0.7" top="0.75" bottom="0.75" header="0.511811023622047" footer="0.511811023622047"/>
  <pageSetup paperSize="9" orientation="portrait" horizontalDpi="300" verticalDpi="300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66"/>
  <sheetViews>
    <sheetView zoomScaleNormal="100" workbookViewId="0">
      <selection activeCell="D6" sqref="D6"/>
    </sheetView>
  </sheetViews>
  <sheetFormatPr defaultColWidth="8.7109375" defaultRowHeight="15" x14ac:dyDescent="0.25"/>
  <cols>
    <col min="1" max="1" width="22.5703125" style="31" customWidth="1"/>
    <col min="2" max="2" width="7.42578125" style="46" customWidth="1"/>
    <col min="3" max="3" width="48.7109375" style="31" customWidth="1"/>
    <col min="4" max="4" width="34.5703125" style="31" customWidth="1"/>
    <col min="5" max="5" width="12.28515625" style="47" customWidth="1"/>
    <col min="6" max="6" width="12.140625" style="48" customWidth="1"/>
    <col min="7" max="7" width="15.28515625" customWidth="1"/>
  </cols>
  <sheetData>
    <row r="1" spans="1:7" ht="41.25" customHeight="1" x14ac:dyDescent="0.25">
      <c r="A1" s="31" t="s">
        <v>866</v>
      </c>
      <c r="B1" s="46" t="s">
        <v>130</v>
      </c>
      <c r="C1" s="46" t="s">
        <v>867</v>
      </c>
      <c r="D1" s="46" t="s">
        <v>123</v>
      </c>
      <c r="E1" s="49" t="s">
        <v>868</v>
      </c>
      <c r="F1" s="50" t="s">
        <v>869</v>
      </c>
      <c r="G1" s="31" t="s">
        <v>870</v>
      </c>
    </row>
    <row r="2" spans="1:7" ht="15" customHeight="1" x14ac:dyDescent="0.25">
      <c r="A2" s="31" t="s">
        <v>871</v>
      </c>
      <c r="B2" s="46" t="s">
        <v>138</v>
      </c>
      <c r="C2" s="31" t="s">
        <v>872</v>
      </c>
      <c r="D2" s="31" t="s">
        <v>493</v>
      </c>
      <c r="E2" s="47">
        <v>41640</v>
      </c>
      <c r="F2" s="43">
        <f>VLOOKUP(Tabella3[[#This Row],[Comune]],Tabella_Comuni_RER[[Comune]:[Residenti al 31/12/2024]],3,FALSE())</f>
        <v>1927</v>
      </c>
      <c r="G2" s="31"/>
    </row>
    <row r="3" spans="1:7" ht="15" customHeight="1" x14ac:dyDescent="0.25">
      <c r="A3" s="31" t="s">
        <v>871</v>
      </c>
      <c r="B3" s="46" t="s">
        <v>138</v>
      </c>
      <c r="C3" s="31" t="s">
        <v>872</v>
      </c>
      <c r="D3" s="31" t="s">
        <v>499</v>
      </c>
      <c r="E3" s="47">
        <v>41640</v>
      </c>
      <c r="F3" s="43">
        <f>VLOOKUP(Tabella3[[#This Row],[Comune]],Tabella_Comuni_RER[[Comune]:[Residenti al 31/12/2024]],3,FALSE())</f>
        <v>1988</v>
      </c>
      <c r="G3" s="31"/>
    </row>
    <row r="4" spans="1:7" ht="15" customHeight="1" x14ac:dyDescent="0.25">
      <c r="A4" s="31" t="s">
        <v>871</v>
      </c>
      <c r="B4" s="46" t="s">
        <v>138</v>
      </c>
      <c r="C4" s="31" t="s">
        <v>872</v>
      </c>
      <c r="D4" s="31" t="s">
        <v>503</v>
      </c>
      <c r="E4" s="47">
        <v>41640</v>
      </c>
      <c r="F4" s="43">
        <f>VLOOKUP(Tabella3[[#This Row],[Comune]],Tabella_Comuni_RER[[Comune]:[Residenti al 31/12/2024]],3,FALSE())</f>
        <v>3378</v>
      </c>
      <c r="G4" s="31"/>
    </row>
    <row r="5" spans="1:7" ht="15" customHeight="1" x14ac:dyDescent="0.25">
      <c r="A5" s="31" t="s">
        <v>871</v>
      </c>
      <c r="B5" s="46" t="s">
        <v>138</v>
      </c>
      <c r="C5" s="31" t="s">
        <v>872</v>
      </c>
      <c r="D5" s="31" t="s">
        <v>515</v>
      </c>
      <c r="E5" s="47">
        <v>41640</v>
      </c>
      <c r="F5" s="43">
        <f>VLOOKUP(Tabella3[[#This Row],[Comune]],Tabella_Comuni_RER[[Comune]:[Residenti al 31/12/2024]],3,FALSE())</f>
        <v>5546</v>
      </c>
      <c r="G5" s="31"/>
    </row>
    <row r="6" spans="1:7" ht="15" customHeight="1" x14ac:dyDescent="0.25">
      <c r="A6" s="31" t="s">
        <v>871</v>
      </c>
      <c r="B6" s="46" t="s">
        <v>138</v>
      </c>
      <c r="C6" s="31" t="s">
        <v>872</v>
      </c>
      <c r="D6" s="31" t="s">
        <v>523</v>
      </c>
      <c r="E6" s="47">
        <v>41640</v>
      </c>
      <c r="F6" s="43">
        <f>VLOOKUP(Tabella3[[#This Row],[Comune]],Tabella_Comuni_RER[[Comune]:[Residenti al 31/12/2024]],3,FALSE())</f>
        <v>4942</v>
      </c>
      <c r="G6" s="31"/>
    </row>
    <row r="7" spans="1:7" ht="15" customHeight="1" x14ac:dyDescent="0.25">
      <c r="A7" s="31" t="s">
        <v>871</v>
      </c>
      <c r="B7" s="46" t="s">
        <v>138</v>
      </c>
      <c r="C7" s="31" t="s">
        <v>872</v>
      </c>
      <c r="D7" s="31" t="s">
        <v>529</v>
      </c>
      <c r="E7" s="47">
        <v>41640</v>
      </c>
      <c r="F7" s="43">
        <f>VLOOKUP(Tabella3[[#This Row],[Comune]],Tabella_Comuni_RER[[Comune]:[Residenti al 31/12/2024]],3,FALSE())</f>
        <v>3961</v>
      </c>
      <c r="G7" s="31"/>
    </row>
    <row r="8" spans="1:7" ht="15" customHeight="1" x14ac:dyDescent="0.25">
      <c r="A8" s="31" t="s">
        <v>871</v>
      </c>
      <c r="B8" s="46" t="s">
        <v>138</v>
      </c>
      <c r="C8" s="31" t="s">
        <v>872</v>
      </c>
      <c r="D8" s="31" t="s">
        <v>533</v>
      </c>
      <c r="E8" s="47">
        <v>41640</v>
      </c>
      <c r="F8" s="43">
        <f>VLOOKUP(Tabella3[[#This Row],[Comune]],Tabella_Comuni_RER[[Comune]:[Residenti al 31/12/2024]],3,FALSE())</f>
        <v>2309</v>
      </c>
      <c r="G8" s="31"/>
    </row>
    <row r="9" spans="1:7" ht="15" customHeight="1" x14ac:dyDescent="0.25">
      <c r="A9" s="31" t="s">
        <v>871</v>
      </c>
      <c r="B9" s="46" t="s">
        <v>138</v>
      </c>
      <c r="C9" s="31" t="s">
        <v>872</v>
      </c>
      <c r="D9" s="31" t="s">
        <v>539</v>
      </c>
      <c r="E9" s="47">
        <v>41640</v>
      </c>
      <c r="F9" s="43">
        <f>VLOOKUP(Tabella3[[#This Row],[Comune]],Tabella_Comuni_RER[[Comune]:[Residenti al 31/12/2024]],3,FALSE())</f>
        <v>6964</v>
      </c>
      <c r="G9" s="31"/>
    </row>
    <row r="10" spans="1:7" ht="15" customHeight="1" x14ac:dyDescent="0.25">
      <c r="A10" s="31" t="s">
        <v>871</v>
      </c>
      <c r="B10" s="46" t="s">
        <v>138</v>
      </c>
      <c r="C10" s="31" t="s">
        <v>872</v>
      </c>
      <c r="D10" s="31" t="s">
        <v>552</v>
      </c>
      <c r="E10" s="47">
        <v>41640</v>
      </c>
      <c r="F10" s="43">
        <f>VLOOKUP(Tabella3[[#This Row],[Comune]],Tabella_Comuni_RER[[Comune]:[Residenti al 31/12/2024]],3,FALSE())</f>
        <v>6458</v>
      </c>
      <c r="G10" s="31"/>
    </row>
    <row r="11" spans="1:7" ht="15" customHeight="1" x14ac:dyDescent="0.25">
      <c r="A11" s="31" t="s">
        <v>871</v>
      </c>
      <c r="B11" s="46" t="s">
        <v>138</v>
      </c>
      <c r="C11" s="31" t="s">
        <v>872</v>
      </c>
      <c r="D11" s="31" t="s">
        <v>564</v>
      </c>
      <c r="E11" s="47">
        <v>41640</v>
      </c>
      <c r="F11" s="43">
        <f>VLOOKUP(Tabella3[[#This Row],[Comune]],Tabella_Comuni_RER[[Comune]:[Residenti al 31/12/2024]],3,FALSE())</f>
        <v>4303</v>
      </c>
      <c r="G11" s="31"/>
    </row>
    <row r="12" spans="1:7" ht="15" customHeight="1" x14ac:dyDescent="0.25">
      <c r="A12" s="31" t="s">
        <v>871</v>
      </c>
      <c r="B12" s="46" t="s">
        <v>138</v>
      </c>
      <c r="C12" s="31" t="s">
        <v>872</v>
      </c>
      <c r="D12" s="31" t="s">
        <v>580</v>
      </c>
      <c r="E12" s="47">
        <v>41640</v>
      </c>
      <c r="F12" s="43">
        <f>VLOOKUP(Tabella3[[#This Row],[Comune]],Tabella_Comuni_RER[[Comune]:[Residenti al 31/12/2024]],3,FALSE())</f>
        <v>7973</v>
      </c>
      <c r="G12" s="31"/>
    </row>
    <row r="13" spans="1:7" ht="15" customHeight="1" x14ac:dyDescent="0.25">
      <c r="A13" s="31" t="s">
        <v>871</v>
      </c>
      <c r="B13" s="46" t="s">
        <v>130</v>
      </c>
      <c r="C13" s="31" t="s">
        <v>873</v>
      </c>
      <c r="D13" s="31" t="s">
        <v>742</v>
      </c>
      <c r="E13" s="47">
        <v>36892</v>
      </c>
      <c r="F13" s="43">
        <f>VLOOKUP(Tabella3[[#This Row],[Comune]],Tabella_Comuni_RER[[Comune]:[Residenti al 31/12/2024]],3,FALSE())</f>
        <v>9184</v>
      </c>
      <c r="G13" s="31"/>
    </row>
    <row r="14" spans="1:7" ht="15" customHeight="1" x14ac:dyDescent="0.25">
      <c r="A14" s="31" t="s">
        <v>871</v>
      </c>
      <c r="B14" s="46" t="s">
        <v>130</v>
      </c>
      <c r="C14" s="31" t="s">
        <v>873</v>
      </c>
      <c r="D14" s="31" t="s">
        <v>768</v>
      </c>
      <c r="E14" s="47">
        <v>36892</v>
      </c>
      <c r="F14" s="43">
        <f>VLOOKUP(Tabella3[[#This Row],[Comune]],Tabella_Comuni_RER[[Comune]:[Residenti al 31/12/2024]],3,FALSE())</f>
        <v>13150</v>
      </c>
      <c r="G14" s="31"/>
    </row>
    <row r="15" spans="1:7" ht="15" customHeight="1" x14ac:dyDescent="0.25">
      <c r="A15" s="31" t="s">
        <v>871</v>
      </c>
      <c r="B15" s="46" t="s">
        <v>130</v>
      </c>
      <c r="C15" s="31" t="s">
        <v>873</v>
      </c>
      <c r="D15" s="31" t="s">
        <v>772</v>
      </c>
      <c r="E15" s="47">
        <v>36892</v>
      </c>
      <c r="F15" s="43">
        <f>VLOOKUP(Tabella3[[#This Row],[Comune]],Tabella_Comuni_RER[[Comune]:[Residenti al 31/12/2024]],3,FALSE())</f>
        <v>7743</v>
      </c>
      <c r="G15" s="31"/>
    </row>
    <row r="16" spans="1:7" ht="15" customHeight="1" x14ac:dyDescent="0.25">
      <c r="A16" s="31" t="s">
        <v>871</v>
      </c>
      <c r="B16" s="46" t="s">
        <v>130</v>
      </c>
      <c r="C16" s="31" t="s">
        <v>874</v>
      </c>
      <c r="D16" s="31" t="s">
        <v>760</v>
      </c>
      <c r="E16" s="47">
        <v>45056</v>
      </c>
      <c r="F16" s="43">
        <f>VLOOKUP(Tabella3[[#This Row],[Comune]],Tabella_Comuni_RER[[Comune]:[Residenti al 31/12/2024]],3,FALSE())</f>
        <v>3148</v>
      </c>
      <c r="G16" s="31"/>
    </row>
    <row r="17" spans="1:7" ht="15" customHeight="1" x14ac:dyDescent="0.25">
      <c r="A17" s="31" t="s">
        <v>871</v>
      </c>
      <c r="B17" s="46" t="s">
        <v>130</v>
      </c>
      <c r="C17" s="31" t="s">
        <v>874</v>
      </c>
      <c r="D17" s="31" t="s">
        <v>761</v>
      </c>
      <c r="E17" s="47">
        <v>45056</v>
      </c>
      <c r="F17" s="43">
        <f>VLOOKUP(Tabella3[[#This Row],[Comune]],Tabella_Comuni_RER[[Comune]:[Residenti al 31/12/2024]],3,FALSE())</f>
        <v>2947</v>
      </c>
      <c r="G17" s="31"/>
    </row>
    <row r="18" spans="1:7" ht="15" customHeight="1" x14ac:dyDescent="0.25">
      <c r="A18" s="31" t="s">
        <v>871</v>
      </c>
      <c r="B18" s="46" t="s">
        <v>130</v>
      </c>
      <c r="C18" s="31" t="s">
        <v>874</v>
      </c>
      <c r="D18" s="31" t="s">
        <v>764</v>
      </c>
      <c r="E18" s="47">
        <v>45056</v>
      </c>
      <c r="F18" s="43">
        <f>VLOOKUP(Tabella3[[#This Row],[Comune]],Tabella_Comuni_RER[[Comune]:[Residenti al 31/12/2024]],3,FALSE())</f>
        <v>5983</v>
      </c>
      <c r="G18" s="31"/>
    </row>
    <row r="19" spans="1:7" ht="15" customHeight="1" x14ac:dyDescent="0.25">
      <c r="A19" s="31" t="s">
        <v>871</v>
      </c>
      <c r="B19" s="46" t="s">
        <v>128</v>
      </c>
      <c r="C19" s="31" t="s">
        <v>875</v>
      </c>
      <c r="D19" s="31" t="s">
        <v>690</v>
      </c>
      <c r="E19" s="47">
        <v>41640</v>
      </c>
      <c r="F19" s="43">
        <f>VLOOKUP(Tabella3[[#This Row],[Comune]],Tabella_Comuni_RER[[Comune]:[Residenti al 31/12/2024]],3,FALSE())</f>
        <v>933</v>
      </c>
      <c r="G19" s="31"/>
    </row>
    <row r="20" spans="1:7" ht="15" customHeight="1" x14ac:dyDescent="0.25">
      <c r="A20" s="31" t="s">
        <v>871</v>
      </c>
      <c r="B20" s="46" t="s">
        <v>128</v>
      </c>
      <c r="C20" s="31" t="s">
        <v>875</v>
      </c>
      <c r="D20" s="31" t="s">
        <v>696</v>
      </c>
      <c r="E20" s="47">
        <v>41640</v>
      </c>
      <c r="F20" s="43">
        <f>VLOOKUP(Tabella3[[#This Row],[Comune]],Tabella_Comuni_RER[[Comune]:[Residenti al 31/12/2024]],3,FALSE())</f>
        <v>4786</v>
      </c>
      <c r="G20" s="31"/>
    </row>
    <row r="21" spans="1:7" ht="15" customHeight="1" x14ac:dyDescent="0.25">
      <c r="A21" s="31" t="s">
        <v>871</v>
      </c>
      <c r="B21" s="46" t="s">
        <v>128</v>
      </c>
      <c r="C21" s="31" t="s">
        <v>875</v>
      </c>
      <c r="D21" s="31" t="s">
        <v>700</v>
      </c>
      <c r="E21" s="47">
        <v>41640</v>
      </c>
      <c r="F21" s="43">
        <f>VLOOKUP(Tabella3[[#This Row],[Comune]],Tabella_Comuni_RER[[Comune]:[Residenti al 31/12/2024]],3,FALSE())</f>
        <v>5429</v>
      </c>
      <c r="G21" s="31"/>
    </row>
    <row r="22" spans="1:7" ht="15" customHeight="1" x14ac:dyDescent="0.25">
      <c r="A22" s="31" t="s">
        <v>871</v>
      </c>
      <c r="B22" s="46" t="s">
        <v>128</v>
      </c>
      <c r="C22" s="31" t="s">
        <v>875</v>
      </c>
      <c r="D22" s="31" t="s">
        <v>704</v>
      </c>
      <c r="E22" s="47">
        <v>41640</v>
      </c>
      <c r="F22" s="43">
        <f>VLOOKUP(Tabella3[[#This Row],[Comune]],Tabella_Comuni_RER[[Comune]:[Residenti al 31/12/2024]],3,FALSE())</f>
        <v>4815</v>
      </c>
      <c r="G22" s="31"/>
    </row>
    <row r="23" spans="1:7" ht="15" customHeight="1" x14ac:dyDescent="0.25">
      <c r="A23" s="31" t="s">
        <v>871</v>
      </c>
      <c r="B23" s="46" t="s">
        <v>128</v>
      </c>
      <c r="C23" s="31" t="s">
        <v>875</v>
      </c>
      <c r="D23" s="31" t="s">
        <v>713</v>
      </c>
      <c r="E23" s="47">
        <v>41640</v>
      </c>
      <c r="F23" s="43">
        <f>VLOOKUP(Tabella3[[#This Row],[Comune]],Tabella_Comuni_RER[[Comune]:[Residenti al 31/12/2024]],3,FALSE())</f>
        <v>5203</v>
      </c>
      <c r="G23" s="31"/>
    </row>
    <row r="24" spans="1:7" ht="15" customHeight="1" x14ac:dyDescent="0.25">
      <c r="A24" s="31" t="s">
        <v>871</v>
      </c>
      <c r="B24" s="46" t="s">
        <v>128</v>
      </c>
      <c r="C24" s="31" t="s">
        <v>875</v>
      </c>
      <c r="D24" s="31" t="s">
        <v>725</v>
      </c>
      <c r="E24" s="47">
        <v>41640</v>
      </c>
      <c r="F24" s="43">
        <f>VLOOKUP(Tabella3[[#This Row],[Comune]],Tabella_Comuni_RER[[Comune]:[Residenti al 31/12/2024]],3,FALSE())</f>
        <v>736</v>
      </c>
      <c r="G24" s="31"/>
    </row>
    <row r="25" spans="1:7" ht="15" customHeight="1" x14ac:dyDescent="0.25">
      <c r="A25" s="31" t="s">
        <v>871</v>
      </c>
      <c r="B25" s="46" t="s">
        <v>128</v>
      </c>
      <c r="C25" s="31" t="s">
        <v>875</v>
      </c>
      <c r="D25" s="31" t="s">
        <v>460</v>
      </c>
      <c r="E25" s="47">
        <v>41640</v>
      </c>
      <c r="F25" s="43">
        <f>VLOOKUP(Tabella3[[#This Row],[Comune]],Tabella_Comuni_RER[[Comune]:[Residenti al 31/12/2024]],3,FALSE())</f>
        <v>1670</v>
      </c>
      <c r="G25" s="31"/>
    </row>
    <row r="26" spans="1:7" ht="15" customHeight="1" x14ac:dyDescent="0.25">
      <c r="A26" s="31" t="s">
        <v>871</v>
      </c>
      <c r="B26" s="46" t="s">
        <v>132</v>
      </c>
      <c r="C26" s="31" t="s">
        <v>876</v>
      </c>
      <c r="D26" s="31" t="s">
        <v>795</v>
      </c>
      <c r="E26" s="47">
        <v>39814</v>
      </c>
      <c r="F26" s="43">
        <f>VLOOKUP(Tabella3[[#This Row],[Comune]],Tabella_Comuni_RER[[Comune]:[Residenti al 31/12/2024]],3,FALSE())</f>
        <v>9018</v>
      </c>
      <c r="G26" s="31"/>
    </row>
    <row r="27" spans="1:7" ht="15" customHeight="1" x14ac:dyDescent="0.25">
      <c r="A27" s="31" t="s">
        <v>871</v>
      </c>
      <c r="B27" s="46" t="s">
        <v>132</v>
      </c>
      <c r="C27" s="31" t="s">
        <v>876</v>
      </c>
      <c r="D27" s="31" t="s">
        <v>821</v>
      </c>
      <c r="E27" s="47">
        <v>39814</v>
      </c>
      <c r="F27" s="43">
        <f>VLOOKUP(Tabella3[[#This Row],[Comune]],Tabella_Comuni_RER[[Comune]:[Residenti al 31/12/2024]],3,FALSE())</f>
        <v>13246</v>
      </c>
      <c r="G27" s="31"/>
    </row>
    <row r="28" spans="1:7" ht="15" customHeight="1" x14ac:dyDescent="0.25">
      <c r="A28" s="31" t="s">
        <v>871</v>
      </c>
      <c r="B28" s="46" t="s">
        <v>132</v>
      </c>
      <c r="C28" s="31" t="s">
        <v>876</v>
      </c>
      <c r="D28" s="31" t="s">
        <v>834</v>
      </c>
      <c r="E28" s="47">
        <v>39814</v>
      </c>
      <c r="F28" s="43">
        <f>VLOOKUP(Tabella3[[#This Row],[Comune]],Tabella_Comuni_RER[[Comune]:[Residenti al 31/12/2024]],3,FALSE())</f>
        <v>4440</v>
      </c>
      <c r="G28" s="31"/>
    </row>
    <row r="29" spans="1:7" ht="15" customHeight="1" x14ac:dyDescent="0.25">
      <c r="A29" s="31" t="s">
        <v>871</v>
      </c>
      <c r="B29" s="46" t="s">
        <v>132</v>
      </c>
      <c r="C29" s="31" t="s">
        <v>877</v>
      </c>
      <c r="D29" s="31" t="s">
        <v>799</v>
      </c>
      <c r="E29" s="47">
        <v>39814</v>
      </c>
      <c r="F29" s="43">
        <f>VLOOKUP(Tabella3[[#This Row],[Comune]],Tabella_Comuni_RER[[Comune]:[Residenti al 31/12/2024]],3,FALSE())</f>
        <v>5467</v>
      </c>
      <c r="G29" s="31"/>
    </row>
    <row r="30" spans="1:7" ht="15" customHeight="1" x14ac:dyDescent="0.25">
      <c r="A30" s="31" t="s">
        <v>871</v>
      </c>
      <c r="B30" s="46" t="s">
        <v>132</v>
      </c>
      <c r="C30" s="31" t="s">
        <v>877</v>
      </c>
      <c r="D30" s="31" t="s">
        <v>800</v>
      </c>
      <c r="E30" s="47">
        <v>39814</v>
      </c>
      <c r="F30" s="43">
        <f>VLOOKUP(Tabella3[[#This Row],[Comune]],Tabella_Comuni_RER[[Comune]:[Residenti al 31/12/2024]],3,FALSE())</f>
        <v>5552</v>
      </c>
      <c r="G30" s="31"/>
    </row>
    <row r="31" spans="1:7" ht="15" customHeight="1" x14ac:dyDescent="0.25">
      <c r="A31" s="31" t="s">
        <v>871</v>
      </c>
      <c r="B31" s="46" t="s">
        <v>132</v>
      </c>
      <c r="C31" s="31" t="s">
        <v>877</v>
      </c>
      <c r="D31" s="31" t="s">
        <v>815</v>
      </c>
      <c r="E31" s="47">
        <v>39814</v>
      </c>
      <c r="F31" s="43">
        <f>VLOOKUP(Tabella3[[#This Row],[Comune]],Tabella_Comuni_RER[[Comune]:[Residenti al 31/12/2024]],3,FALSE())</f>
        <v>6391</v>
      </c>
      <c r="G31" s="31"/>
    </row>
    <row r="32" spans="1:7" ht="15" customHeight="1" x14ac:dyDescent="0.25">
      <c r="A32" s="31" t="s">
        <v>871</v>
      </c>
      <c r="B32" s="46" t="s">
        <v>132</v>
      </c>
      <c r="C32" s="31" t="s">
        <v>877</v>
      </c>
      <c r="D32" s="31" t="s">
        <v>816</v>
      </c>
      <c r="E32" s="47">
        <v>39814</v>
      </c>
      <c r="F32" s="43">
        <f>VLOOKUP(Tabella3[[#This Row],[Comune]],Tabella_Comuni_RER[[Comune]:[Residenti al 31/12/2024]],3,FALSE())</f>
        <v>14646</v>
      </c>
      <c r="G32" s="31"/>
    </row>
    <row r="33" spans="1:7" ht="15" customHeight="1" x14ac:dyDescent="0.25">
      <c r="A33" s="31" t="s">
        <v>871</v>
      </c>
      <c r="B33" s="46" t="s">
        <v>132</v>
      </c>
      <c r="C33" s="31" t="s">
        <v>877</v>
      </c>
      <c r="D33" s="31" t="s">
        <v>817</v>
      </c>
      <c r="E33" s="47">
        <v>39814</v>
      </c>
      <c r="F33" s="43">
        <f>VLOOKUP(Tabella3[[#This Row],[Comune]],Tabella_Comuni_RER[[Comune]:[Residenti al 31/12/2024]],3,FALSE())</f>
        <v>8599</v>
      </c>
      <c r="G33" s="31"/>
    </row>
    <row r="34" spans="1:7" ht="15" customHeight="1" x14ac:dyDescent="0.25">
      <c r="A34" s="31" t="s">
        <v>871</v>
      </c>
      <c r="B34" s="46" t="s">
        <v>132</v>
      </c>
      <c r="C34" s="31" t="s">
        <v>877</v>
      </c>
      <c r="D34" s="31" t="s">
        <v>819</v>
      </c>
      <c r="E34" s="47">
        <v>39814</v>
      </c>
      <c r="F34" s="43">
        <f>VLOOKUP(Tabella3[[#This Row],[Comune]],Tabella_Comuni_RER[[Comune]:[Residenti al 31/12/2024]],3,FALSE())</f>
        <v>13404</v>
      </c>
      <c r="G34" s="31"/>
    </row>
    <row r="35" spans="1:7" ht="15" customHeight="1" x14ac:dyDescent="0.25">
      <c r="A35" s="31" t="s">
        <v>871</v>
      </c>
      <c r="B35" s="46" t="s">
        <v>132</v>
      </c>
      <c r="C35" s="31" t="s">
        <v>877</v>
      </c>
      <c r="D35" s="31" t="s">
        <v>820</v>
      </c>
      <c r="E35" s="47">
        <v>39814</v>
      </c>
      <c r="F35" s="43">
        <f>VLOOKUP(Tabella3[[#This Row],[Comune]],Tabella_Comuni_RER[[Comune]:[Residenti al 31/12/2024]],3,FALSE())</f>
        <v>7263</v>
      </c>
      <c r="G35" s="31"/>
    </row>
    <row r="36" spans="1:7" ht="15" customHeight="1" x14ac:dyDescent="0.25">
      <c r="A36" s="31" t="s">
        <v>871</v>
      </c>
      <c r="B36" s="46" t="s">
        <v>132</v>
      </c>
      <c r="C36" s="31" t="s">
        <v>877</v>
      </c>
      <c r="D36" s="31" t="s">
        <v>823</v>
      </c>
      <c r="E36" s="47">
        <v>39814</v>
      </c>
      <c r="F36" s="43">
        <f>VLOOKUP(Tabella3[[#This Row],[Comune]],Tabella_Comuni_RER[[Comune]:[Residenti al 31/12/2024]],3,FALSE())</f>
        <v>9338</v>
      </c>
      <c r="G36" s="31"/>
    </row>
    <row r="37" spans="1:7" ht="15" customHeight="1" x14ac:dyDescent="0.25">
      <c r="A37" s="31" t="s">
        <v>871</v>
      </c>
      <c r="B37" s="46" t="s">
        <v>128</v>
      </c>
      <c r="C37" s="31" t="s">
        <v>878</v>
      </c>
      <c r="D37" s="31" t="s">
        <v>695</v>
      </c>
      <c r="E37" s="47">
        <v>38718</v>
      </c>
      <c r="F37" s="43">
        <f>VLOOKUP(Tabella3[[#This Row],[Comune]],Tabella_Comuni_RER[[Comune]:[Residenti al 31/12/2024]],3,FALSE())</f>
        <v>2469</v>
      </c>
      <c r="G37" s="31"/>
    </row>
    <row r="38" spans="1:7" ht="15" customHeight="1" x14ac:dyDescent="0.25">
      <c r="A38" s="31" t="s">
        <v>871</v>
      </c>
      <c r="B38" s="46" t="s">
        <v>128</v>
      </c>
      <c r="C38" s="31" t="s">
        <v>878</v>
      </c>
      <c r="D38" s="31" t="s">
        <v>709</v>
      </c>
      <c r="E38" s="47">
        <v>38718</v>
      </c>
      <c r="F38" s="43">
        <f>VLOOKUP(Tabella3[[#This Row],[Comune]],Tabella_Comuni_RER[[Comune]:[Residenti al 31/12/2024]],3,FALSE())</f>
        <v>5703</v>
      </c>
      <c r="G38" s="31"/>
    </row>
    <row r="39" spans="1:7" ht="15" customHeight="1" x14ac:dyDescent="0.25">
      <c r="A39" s="31" t="s">
        <v>871</v>
      </c>
      <c r="B39" s="46" t="s">
        <v>128</v>
      </c>
      <c r="C39" s="31" t="s">
        <v>878</v>
      </c>
      <c r="D39" s="31" t="s">
        <v>710</v>
      </c>
      <c r="E39" s="47">
        <v>38718</v>
      </c>
      <c r="F39" s="43">
        <f>VLOOKUP(Tabella3[[#This Row],[Comune]],Tabella_Comuni_RER[[Comune]:[Residenti al 31/12/2024]],3,FALSE())</f>
        <v>4519</v>
      </c>
      <c r="G39" s="31"/>
    </row>
    <row r="40" spans="1:7" ht="15" customHeight="1" x14ac:dyDescent="0.25">
      <c r="A40" s="31" t="s">
        <v>871</v>
      </c>
      <c r="B40" s="46" t="s">
        <v>128</v>
      </c>
      <c r="C40" s="31" t="s">
        <v>878</v>
      </c>
      <c r="D40" s="31" t="s">
        <v>722</v>
      </c>
      <c r="E40" s="47">
        <v>38718</v>
      </c>
      <c r="F40" s="43">
        <f>VLOOKUP(Tabella3[[#This Row],[Comune]],Tabella_Comuni_RER[[Comune]:[Residenti al 31/12/2024]],3,FALSE())</f>
        <v>7195</v>
      </c>
      <c r="G40" s="31"/>
    </row>
    <row r="41" spans="1:7" ht="15" customHeight="1" x14ac:dyDescent="0.25">
      <c r="A41" s="31" t="s">
        <v>871</v>
      </c>
      <c r="B41" s="46" t="s">
        <v>128</v>
      </c>
      <c r="C41" s="31" t="s">
        <v>878</v>
      </c>
      <c r="D41" s="31" t="s">
        <v>723</v>
      </c>
      <c r="E41" s="47">
        <v>38718</v>
      </c>
      <c r="F41" s="43">
        <f>VLOOKUP(Tabella3[[#This Row],[Comune]],Tabella_Comuni_RER[[Comune]:[Residenti al 31/12/2024]],3,FALSE())</f>
        <v>12364</v>
      </c>
      <c r="G41" s="31"/>
    </row>
    <row r="42" spans="1:7" ht="15" customHeight="1" x14ac:dyDescent="0.25">
      <c r="A42" s="31" t="s">
        <v>871</v>
      </c>
      <c r="B42" s="46" t="s">
        <v>152</v>
      </c>
      <c r="C42" s="31" t="s">
        <v>879</v>
      </c>
      <c r="D42" s="31" t="s">
        <v>650</v>
      </c>
      <c r="E42" s="47">
        <v>41640</v>
      </c>
      <c r="F42" s="43">
        <f>VLOOKUP(Tabella3[[#This Row],[Comune]],Tabella_Comuni_RER[[Comune]:[Residenti al 31/12/2024]],3,FALSE())</f>
        <v>3001</v>
      </c>
      <c r="G42" s="31"/>
    </row>
    <row r="43" spans="1:7" ht="15" customHeight="1" x14ac:dyDescent="0.25">
      <c r="A43" s="31" t="s">
        <v>871</v>
      </c>
      <c r="B43" s="46" t="s">
        <v>152</v>
      </c>
      <c r="C43" s="31" t="s">
        <v>879</v>
      </c>
      <c r="D43" s="31" t="s">
        <v>653</v>
      </c>
      <c r="E43" s="47">
        <v>41640</v>
      </c>
      <c r="F43" s="43">
        <f>VLOOKUP(Tabella3[[#This Row],[Comune]],Tabella_Comuni_RER[[Comune]:[Residenti al 31/12/2024]],3,FALSE())</f>
        <v>1182</v>
      </c>
      <c r="G43" s="31"/>
    </row>
    <row r="44" spans="1:7" ht="15" customHeight="1" x14ac:dyDescent="0.25">
      <c r="A44" s="31" t="s">
        <v>871</v>
      </c>
      <c r="B44" s="46" t="s">
        <v>152</v>
      </c>
      <c r="C44" s="31" t="s">
        <v>879</v>
      </c>
      <c r="D44" s="31" t="s">
        <v>657</v>
      </c>
      <c r="E44" s="47">
        <v>41640</v>
      </c>
      <c r="F44" s="43">
        <f>VLOOKUP(Tabella3[[#This Row],[Comune]],Tabella_Comuni_RER[[Comune]:[Residenti al 31/12/2024]],3,FALSE())</f>
        <v>2685</v>
      </c>
      <c r="G44" s="31"/>
    </row>
    <row r="45" spans="1:7" ht="15" customHeight="1" x14ac:dyDescent="0.25">
      <c r="A45" s="31" t="s">
        <v>871</v>
      </c>
      <c r="B45" s="46" t="s">
        <v>152</v>
      </c>
      <c r="C45" s="31" t="s">
        <v>879</v>
      </c>
      <c r="D45" s="31" t="s">
        <v>663</v>
      </c>
      <c r="E45" s="47">
        <v>41640</v>
      </c>
      <c r="F45" s="43">
        <f>VLOOKUP(Tabella3[[#This Row],[Comune]],Tabella_Comuni_RER[[Comune]:[Residenti al 31/12/2024]],3,FALSE())</f>
        <v>951</v>
      </c>
      <c r="G45" s="31"/>
    </row>
    <row r="46" spans="1:7" ht="15" customHeight="1" x14ac:dyDescent="0.25">
      <c r="A46" s="31" t="s">
        <v>871</v>
      </c>
      <c r="B46" s="46" t="s">
        <v>152</v>
      </c>
      <c r="C46" s="31" t="s">
        <v>879</v>
      </c>
      <c r="D46" s="31" t="s">
        <v>669</v>
      </c>
      <c r="E46" s="47">
        <v>41640</v>
      </c>
      <c r="F46" s="43">
        <f>VLOOKUP(Tabella3[[#This Row],[Comune]],Tabella_Comuni_RER[[Comune]:[Residenti al 31/12/2024]],3,FALSE())</f>
        <v>18473</v>
      </c>
      <c r="G46" s="31"/>
    </row>
    <row r="47" spans="1:7" ht="15" customHeight="1" x14ac:dyDescent="0.25">
      <c r="A47" s="31" t="s">
        <v>871</v>
      </c>
      <c r="B47" s="46" t="s">
        <v>152</v>
      </c>
      <c r="C47" s="31" t="s">
        <v>879</v>
      </c>
      <c r="D47" s="31" t="s">
        <v>670</v>
      </c>
      <c r="E47" s="47">
        <v>41640</v>
      </c>
      <c r="F47" s="43">
        <f>VLOOKUP(Tabella3[[#This Row],[Comune]],Tabella_Comuni_RER[[Comune]:[Residenti al 31/12/2024]],3,FALSE())</f>
        <v>2196</v>
      </c>
      <c r="G47" s="31"/>
    </row>
    <row r="48" spans="1:7" ht="15" customHeight="1" x14ac:dyDescent="0.25">
      <c r="A48" s="31" t="s">
        <v>871</v>
      </c>
      <c r="B48" s="46" t="s">
        <v>152</v>
      </c>
      <c r="C48" s="31" t="s">
        <v>879</v>
      </c>
      <c r="D48" s="31" t="s">
        <v>671</v>
      </c>
      <c r="E48" s="47">
        <v>41640</v>
      </c>
      <c r="F48" s="43">
        <f>VLOOKUP(Tabella3[[#This Row],[Comune]],Tabella_Comuni_RER[[Comune]:[Residenti al 31/12/2024]],3,FALSE())</f>
        <v>1611</v>
      </c>
      <c r="G48" s="31"/>
    </row>
    <row r="49" spans="1:7" ht="15" customHeight="1" x14ac:dyDescent="0.25">
      <c r="A49" s="31" t="s">
        <v>871</v>
      </c>
      <c r="B49" s="46" t="s">
        <v>152</v>
      </c>
      <c r="C49" s="31" t="s">
        <v>879</v>
      </c>
      <c r="D49" s="31" t="s">
        <v>674</v>
      </c>
      <c r="E49" s="47">
        <v>41640</v>
      </c>
      <c r="F49" s="43">
        <f>VLOOKUP(Tabella3[[#This Row],[Comune]],Tabella_Comuni_RER[[Comune]:[Residenti al 31/12/2024]],3,FALSE())</f>
        <v>657</v>
      </c>
      <c r="G49" s="31"/>
    </row>
    <row r="50" spans="1:7" ht="15" customHeight="1" x14ac:dyDescent="0.25">
      <c r="A50" s="31" t="s">
        <v>871</v>
      </c>
      <c r="B50" s="46" t="s">
        <v>152</v>
      </c>
      <c r="C50" s="31" t="s">
        <v>879</v>
      </c>
      <c r="D50" s="31" t="s">
        <v>681</v>
      </c>
      <c r="E50" s="47">
        <v>41640</v>
      </c>
      <c r="F50" s="43">
        <f>VLOOKUP(Tabella3[[#This Row],[Comune]],Tabella_Comuni_RER[[Comune]:[Residenti al 31/12/2024]],3,FALSE())</f>
        <v>9007</v>
      </c>
      <c r="G50" s="31"/>
    </row>
    <row r="51" spans="1:7" ht="15" customHeight="1" x14ac:dyDescent="0.25">
      <c r="A51" s="31" t="s">
        <v>871</v>
      </c>
      <c r="B51" s="46" t="s">
        <v>152</v>
      </c>
      <c r="C51" s="31" t="s">
        <v>879</v>
      </c>
      <c r="D51" s="31" t="s">
        <v>682</v>
      </c>
      <c r="E51" s="47">
        <v>41640</v>
      </c>
      <c r="F51" s="43">
        <f>VLOOKUP(Tabella3[[#This Row],[Comune]],Tabella_Comuni_RER[[Comune]:[Residenti al 31/12/2024]],3,FALSE())</f>
        <v>2425</v>
      </c>
      <c r="G51" s="31"/>
    </row>
    <row r="52" spans="1:7" ht="15" customHeight="1" x14ac:dyDescent="0.25">
      <c r="A52" s="31" t="s">
        <v>871</v>
      </c>
      <c r="B52" s="46" t="s">
        <v>134</v>
      </c>
      <c r="C52" s="31" t="s">
        <v>880</v>
      </c>
      <c r="D52" s="31" t="s">
        <v>777</v>
      </c>
      <c r="E52" s="47">
        <v>39448</v>
      </c>
      <c r="F52" s="43">
        <f>VLOOKUP(Tabella3[[#This Row],[Comune]],Tabella_Comuni_RER[[Comune]:[Residenti al 31/12/2024]],3,FALSE())</f>
        <v>11618</v>
      </c>
      <c r="G52" s="31"/>
    </row>
    <row r="53" spans="1:7" ht="15" customHeight="1" x14ac:dyDescent="0.25">
      <c r="A53" s="31" t="s">
        <v>871</v>
      </c>
      <c r="B53" s="46" t="s">
        <v>134</v>
      </c>
      <c r="C53" s="31" t="s">
        <v>880</v>
      </c>
      <c r="D53" s="31" t="s">
        <v>778</v>
      </c>
      <c r="E53" s="47">
        <v>39448</v>
      </c>
      <c r="F53" s="43">
        <f>VLOOKUP(Tabella3[[#This Row],[Comune]],Tabella_Comuni_RER[[Comune]:[Residenti al 31/12/2024]],3,FALSE())</f>
        <v>16553</v>
      </c>
      <c r="G53" s="31"/>
    </row>
    <row r="54" spans="1:7" ht="15" customHeight="1" x14ac:dyDescent="0.25">
      <c r="A54" s="31" t="s">
        <v>871</v>
      </c>
      <c r="B54" s="46" t="s">
        <v>134</v>
      </c>
      <c r="C54" s="31" t="s">
        <v>880</v>
      </c>
      <c r="D54" s="31" t="s">
        <v>779</v>
      </c>
      <c r="E54" s="47">
        <v>39448</v>
      </c>
      <c r="F54" s="43">
        <f>VLOOKUP(Tabella3[[#This Row],[Comune]],Tabella_Comuni_RER[[Comune]:[Residenti al 31/12/2024]],3,FALSE())</f>
        <v>2318</v>
      </c>
      <c r="G54" s="31"/>
    </row>
    <row r="55" spans="1:7" ht="15" customHeight="1" x14ac:dyDescent="0.25">
      <c r="A55" s="31" t="s">
        <v>871</v>
      </c>
      <c r="B55" s="46" t="s">
        <v>134</v>
      </c>
      <c r="C55" s="31" t="s">
        <v>880</v>
      </c>
      <c r="D55" s="31" t="s">
        <v>784</v>
      </c>
      <c r="E55" s="47">
        <v>39448</v>
      </c>
      <c r="F55" s="43">
        <f>VLOOKUP(Tabella3[[#This Row],[Comune]],Tabella_Comuni_RER[[Comune]:[Residenti al 31/12/2024]],3,FALSE())</f>
        <v>9795</v>
      </c>
      <c r="G55" s="31"/>
    </row>
    <row r="56" spans="1:7" ht="15" customHeight="1" x14ac:dyDescent="0.25">
      <c r="A56" s="31" t="s">
        <v>871</v>
      </c>
      <c r="B56" s="46" t="s">
        <v>134</v>
      </c>
      <c r="C56" s="31" t="s">
        <v>880</v>
      </c>
      <c r="D56" s="31" t="s">
        <v>785</v>
      </c>
      <c r="E56" s="47">
        <v>39448</v>
      </c>
      <c r="F56" s="43">
        <f>VLOOKUP(Tabella3[[#This Row],[Comune]],Tabella_Comuni_RER[[Comune]:[Residenti al 31/12/2024]],3,FALSE())</f>
        <v>7334</v>
      </c>
      <c r="G56" s="31"/>
    </row>
    <row r="57" spans="1:7" ht="15" customHeight="1" x14ac:dyDescent="0.25">
      <c r="A57" s="31" t="s">
        <v>871</v>
      </c>
      <c r="B57" s="46" t="s">
        <v>134</v>
      </c>
      <c r="C57" s="31" t="s">
        <v>880</v>
      </c>
      <c r="D57" s="31" t="s">
        <v>787</v>
      </c>
      <c r="E57" s="47">
        <v>39448</v>
      </c>
      <c r="F57" s="43">
        <f>VLOOKUP(Tabella3[[#This Row],[Comune]],Tabella_Comuni_RER[[Comune]:[Residenti al 31/12/2024]],3,FALSE())</f>
        <v>8262</v>
      </c>
      <c r="G57" s="31"/>
    </row>
    <row r="58" spans="1:7" ht="15" customHeight="1" x14ac:dyDescent="0.25">
      <c r="A58" s="31" t="s">
        <v>871</v>
      </c>
      <c r="B58" s="46" t="s">
        <v>134</v>
      </c>
      <c r="C58" s="31" t="s">
        <v>880</v>
      </c>
      <c r="D58" s="31" t="s">
        <v>788</v>
      </c>
      <c r="E58" s="47">
        <v>39448</v>
      </c>
      <c r="F58" s="43">
        <f>VLOOKUP(Tabella3[[#This Row],[Comune]],Tabella_Comuni_RER[[Comune]:[Residenti al 31/12/2024]],3,FALSE())</f>
        <v>32402</v>
      </c>
      <c r="G58" s="31"/>
    </row>
    <row r="59" spans="1:7" ht="15" customHeight="1" x14ac:dyDescent="0.25">
      <c r="A59" s="31" t="s">
        <v>871</v>
      </c>
      <c r="B59" s="46" t="s">
        <v>134</v>
      </c>
      <c r="C59" s="31" t="s">
        <v>880</v>
      </c>
      <c r="D59" s="31" t="s">
        <v>789</v>
      </c>
      <c r="E59" s="47">
        <v>39448</v>
      </c>
      <c r="F59" s="43">
        <f>VLOOKUP(Tabella3[[#This Row],[Comune]],Tabella_Comuni_RER[[Comune]:[Residenti al 31/12/2024]],3,FALSE())</f>
        <v>10906</v>
      </c>
      <c r="G59" s="31"/>
    </row>
    <row r="60" spans="1:7" ht="15" customHeight="1" x14ac:dyDescent="0.25">
      <c r="A60" s="31" t="s">
        <v>871</v>
      </c>
      <c r="B60" s="46" t="s">
        <v>134</v>
      </c>
      <c r="C60" s="31" t="s">
        <v>880</v>
      </c>
      <c r="D60" s="31" t="s">
        <v>793</v>
      </c>
      <c r="E60" s="47">
        <v>39448</v>
      </c>
      <c r="F60" s="43">
        <f>VLOOKUP(Tabella3[[#This Row],[Comune]],Tabella_Comuni_RER[[Comune]:[Residenti al 31/12/2024]],3,FALSE())</f>
        <v>2843</v>
      </c>
      <c r="G60" s="31"/>
    </row>
    <row r="61" spans="1:7" ht="15" customHeight="1" x14ac:dyDescent="0.25">
      <c r="A61" s="31" t="s">
        <v>871</v>
      </c>
      <c r="B61" s="46" t="s">
        <v>155</v>
      </c>
      <c r="C61" s="31" t="s">
        <v>881</v>
      </c>
      <c r="D61" s="31" t="s">
        <v>842</v>
      </c>
      <c r="E61" s="47">
        <v>35065</v>
      </c>
      <c r="F61" s="43">
        <f>VLOOKUP(Tabella3[[#This Row],[Comune]],Tabella_Comuni_RER[[Comune]:[Residenti al 31/12/2024]],3,FALSE())</f>
        <v>1164</v>
      </c>
      <c r="G61" s="31"/>
    </row>
    <row r="62" spans="1:7" ht="15" customHeight="1" x14ac:dyDescent="0.25">
      <c r="A62" s="31" t="s">
        <v>871</v>
      </c>
      <c r="B62" s="46" t="s">
        <v>155</v>
      </c>
      <c r="C62" s="31" t="s">
        <v>881</v>
      </c>
      <c r="D62" s="31" t="s">
        <v>845</v>
      </c>
      <c r="E62" s="47">
        <v>35065</v>
      </c>
      <c r="F62" s="43">
        <f>VLOOKUP(Tabella3[[#This Row],[Comune]],Tabella_Comuni_RER[[Comune]:[Residenti al 31/12/2024]],3,FALSE())</f>
        <v>1366</v>
      </c>
      <c r="G62" s="31"/>
    </row>
    <row r="63" spans="1:7" ht="15" customHeight="1" x14ac:dyDescent="0.25">
      <c r="A63" s="31" t="s">
        <v>871</v>
      </c>
      <c r="B63" s="46" t="s">
        <v>155</v>
      </c>
      <c r="C63" s="31" t="s">
        <v>881</v>
      </c>
      <c r="D63" s="31" t="s">
        <v>847</v>
      </c>
      <c r="E63" s="47">
        <v>35065</v>
      </c>
      <c r="F63" s="43">
        <f>VLOOKUP(Tabella3[[#This Row],[Comune]],Tabella_Comuni_RER[[Comune]:[Residenti al 31/12/2024]],3,FALSE())</f>
        <v>2316</v>
      </c>
      <c r="G63" s="31"/>
    </row>
    <row r="64" spans="1:7" ht="15" customHeight="1" x14ac:dyDescent="0.25">
      <c r="A64" s="31" t="s">
        <v>871</v>
      </c>
      <c r="B64" s="46" t="s">
        <v>155</v>
      </c>
      <c r="C64" s="31" t="s">
        <v>881</v>
      </c>
      <c r="D64" s="31" t="s">
        <v>848</v>
      </c>
      <c r="E64" s="47">
        <v>35065</v>
      </c>
      <c r="F64" s="43">
        <f>VLOOKUP(Tabella3[[#This Row],[Comune]],Tabella_Comuni_RER[[Comune]:[Residenti al 31/12/2024]],3,FALSE())</f>
        <v>1025</v>
      </c>
      <c r="G64" s="31"/>
    </row>
    <row r="65" spans="1:7" ht="15" customHeight="1" x14ac:dyDescent="0.25">
      <c r="A65" s="31" t="s">
        <v>871</v>
      </c>
      <c r="B65" s="46" t="s">
        <v>155</v>
      </c>
      <c r="C65" s="31" t="s">
        <v>881</v>
      </c>
      <c r="D65" s="31" t="s">
        <v>849</v>
      </c>
      <c r="E65" s="47">
        <v>35065</v>
      </c>
      <c r="F65" s="43">
        <f>VLOOKUP(Tabella3[[#This Row],[Comune]],Tabella_Comuni_RER[[Comune]:[Residenti al 31/12/2024]],3,FALSE())</f>
        <v>7085</v>
      </c>
      <c r="G65" s="31"/>
    </row>
    <row r="66" spans="1:7" ht="15" customHeight="1" x14ac:dyDescent="0.25">
      <c r="A66" s="31" t="s">
        <v>871</v>
      </c>
      <c r="B66" s="46" t="s">
        <v>155</v>
      </c>
      <c r="C66" s="31" t="s">
        <v>881</v>
      </c>
      <c r="D66" s="31" t="s">
        <v>850</v>
      </c>
      <c r="E66" s="47">
        <v>35065</v>
      </c>
      <c r="F66" s="43">
        <f>VLOOKUP(Tabella3[[#This Row],[Comune]],Tabella_Comuni_RER[[Comune]:[Residenti al 31/12/2024]],3,FALSE())</f>
        <v>7297</v>
      </c>
      <c r="G66" s="31"/>
    </row>
    <row r="67" spans="1:7" ht="15" customHeight="1" x14ac:dyDescent="0.25">
      <c r="A67" s="31" t="s">
        <v>871</v>
      </c>
      <c r="B67" s="46" t="s">
        <v>155</v>
      </c>
      <c r="C67" s="31" t="s">
        <v>881</v>
      </c>
      <c r="D67" s="31" t="s">
        <v>856</v>
      </c>
      <c r="E67" s="47">
        <v>35065</v>
      </c>
      <c r="F67" s="43">
        <f>VLOOKUP(Tabella3[[#This Row],[Comune]],Tabella_Comuni_RER[[Comune]:[Residenti al 31/12/2024]],3,FALSE())</f>
        <v>3303</v>
      </c>
      <c r="G67" s="31"/>
    </row>
    <row r="68" spans="1:7" ht="15" customHeight="1" x14ac:dyDescent="0.25">
      <c r="A68" s="31" t="s">
        <v>871</v>
      </c>
      <c r="B68" s="46" t="s">
        <v>155</v>
      </c>
      <c r="C68" s="31" t="s">
        <v>881</v>
      </c>
      <c r="D68" s="31" t="s">
        <v>857</v>
      </c>
      <c r="E68" s="47">
        <v>35065</v>
      </c>
      <c r="F68" s="43">
        <f>VLOOKUP(Tabella3[[#This Row],[Comune]],Tabella_Comuni_RER[[Comune]:[Residenti al 31/12/2024]],3,FALSE())</f>
        <v>5776</v>
      </c>
      <c r="G68" s="31"/>
    </row>
    <row r="69" spans="1:7" ht="15" customHeight="1" x14ac:dyDescent="0.25">
      <c r="A69" s="31" t="s">
        <v>871</v>
      </c>
      <c r="B69" s="46" t="s">
        <v>155</v>
      </c>
      <c r="C69" s="31" t="s">
        <v>881</v>
      </c>
      <c r="D69" s="31" t="s">
        <v>862</v>
      </c>
      <c r="E69" s="47">
        <v>35065</v>
      </c>
      <c r="F69" s="43">
        <f>VLOOKUP(Tabella3[[#This Row],[Comune]],Tabella_Comuni_RER[[Comune]:[Residenti al 31/12/2024]],3,FALSE())</f>
        <v>1390</v>
      </c>
      <c r="G69" s="31"/>
    </row>
    <row r="70" spans="1:7" ht="15" customHeight="1" x14ac:dyDescent="0.25">
      <c r="A70" s="31" t="s">
        <v>871</v>
      </c>
      <c r="B70" s="46" t="s">
        <v>152</v>
      </c>
      <c r="C70" s="31" t="s">
        <v>882</v>
      </c>
      <c r="D70" s="31" t="s">
        <v>643</v>
      </c>
      <c r="E70" s="47">
        <v>37987</v>
      </c>
      <c r="F70" s="43">
        <f>VLOOKUP(Tabella3[[#This Row],[Comune]],Tabella_Comuni_RER[[Comune]:[Residenti al 31/12/2024]],3,FALSE())</f>
        <v>3364</v>
      </c>
      <c r="G70" s="31"/>
    </row>
    <row r="71" spans="1:7" ht="15" customHeight="1" x14ac:dyDescent="0.25">
      <c r="A71" s="31" t="s">
        <v>871</v>
      </c>
      <c r="B71" s="46" t="s">
        <v>152</v>
      </c>
      <c r="C71" s="31" t="s">
        <v>882</v>
      </c>
      <c r="D71" s="31" t="s">
        <v>648</v>
      </c>
      <c r="E71" s="47">
        <v>37987</v>
      </c>
      <c r="F71" s="43">
        <f>VLOOKUP(Tabella3[[#This Row],[Comune]],Tabella_Comuni_RER[[Comune]:[Residenti al 31/12/2024]],3,FALSE())</f>
        <v>7275</v>
      </c>
      <c r="G71" s="31"/>
    </row>
    <row r="72" spans="1:7" ht="15" customHeight="1" x14ac:dyDescent="0.25">
      <c r="A72" s="31" t="s">
        <v>871</v>
      </c>
      <c r="B72" s="46" t="s">
        <v>152</v>
      </c>
      <c r="C72" s="31" t="s">
        <v>882</v>
      </c>
      <c r="D72" s="31" t="s">
        <v>649</v>
      </c>
      <c r="E72" s="47">
        <v>37987</v>
      </c>
      <c r="F72" s="43">
        <f>VLOOKUP(Tabella3[[#This Row],[Comune]],Tabella_Comuni_RER[[Comune]:[Residenti al 31/12/2024]],3,FALSE())</f>
        <v>8607</v>
      </c>
      <c r="G72" s="31"/>
    </row>
    <row r="73" spans="1:7" ht="15" customHeight="1" x14ac:dyDescent="0.25">
      <c r="A73" s="31" t="s">
        <v>871</v>
      </c>
      <c r="B73" s="46" t="s">
        <v>152</v>
      </c>
      <c r="C73" s="31" t="s">
        <v>882</v>
      </c>
      <c r="D73" s="31" t="s">
        <v>651</v>
      </c>
      <c r="E73" s="47">
        <v>37987</v>
      </c>
      <c r="F73" s="43">
        <f>VLOOKUP(Tabella3[[#This Row],[Comune]],Tabella_Comuni_RER[[Comune]:[Residenti al 31/12/2024]],3,FALSE())</f>
        <v>15657</v>
      </c>
      <c r="G73" s="31"/>
    </row>
    <row r="74" spans="1:7" ht="15" customHeight="1" x14ac:dyDescent="0.25">
      <c r="A74" s="31" t="s">
        <v>871</v>
      </c>
      <c r="B74" s="46" t="s">
        <v>152</v>
      </c>
      <c r="C74" s="31" t="s">
        <v>882</v>
      </c>
      <c r="D74" s="31" t="s">
        <v>660</v>
      </c>
      <c r="E74" s="47">
        <v>37987</v>
      </c>
      <c r="F74" s="43">
        <f>VLOOKUP(Tabella3[[#This Row],[Comune]],Tabella_Comuni_RER[[Comune]:[Residenti al 31/12/2024]],3,FALSE())</f>
        <v>6543</v>
      </c>
      <c r="G74" s="31"/>
    </row>
    <row r="75" spans="1:7" ht="15" customHeight="1" x14ac:dyDescent="0.25">
      <c r="A75" s="31" t="s">
        <v>871</v>
      </c>
      <c r="B75" s="46" t="s">
        <v>152</v>
      </c>
      <c r="C75" s="31" t="s">
        <v>882</v>
      </c>
      <c r="D75" s="31" t="s">
        <v>676</v>
      </c>
      <c r="E75" s="47">
        <v>37987</v>
      </c>
      <c r="F75" s="43">
        <f>VLOOKUP(Tabella3[[#This Row],[Comune]],Tabella_Comuni_RER[[Comune]:[Residenti al 31/12/2024]],3,FALSE())</f>
        <v>11039</v>
      </c>
      <c r="G75" s="31"/>
    </row>
    <row r="76" spans="1:7" ht="15" customHeight="1" x14ac:dyDescent="0.25">
      <c r="A76" s="31" t="s">
        <v>871</v>
      </c>
      <c r="B76" s="46" t="s">
        <v>152</v>
      </c>
      <c r="C76" s="31" t="s">
        <v>882</v>
      </c>
      <c r="D76" s="31" t="s">
        <v>677</v>
      </c>
      <c r="E76" s="47">
        <v>37987</v>
      </c>
      <c r="F76" s="43">
        <f>VLOOKUP(Tabella3[[#This Row],[Comune]],Tabella_Comuni_RER[[Comune]:[Residenti al 31/12/2024]],3,FALSE())</f>
        <v>3593</v>
      </c>
      <c r="G76" s="31"/>
    </row>
    <row r="77" spans="1:7" ht="15" customHeight="1" x14ac:dyDescent="0.25">
      <c r="A77" s="31" t="s">
        <v>871</v>
      </c>
      <c r="B77" s="46" t="s">
        <v>152</v>
      </c>
      <c r="C77" s="31" t="s">
        <v>882</v>
      </c>
      <c r="D77" s="31" t="s">
        <v>678</v>
      </c>
      <c r="E77" s="47">
        <v>37987</v>
      </c>
      <c r="F77" s="43">
        <f>VLOOKUP(Tabella3[[#This Row],[Comune]],Tabella_Comuni_RER[[Comune]:[Residenti al 31/12/2024]],3,FALSE())</f>
        <v>6281</v>
      </c>
      <c r="G77" s="31"/>
    </row>
    <row r="78" spans="1:7" ht="15" customHeight="1" x14ac:dyDescent="0.25">
      <c r="A78" s="31" t="s">
        <v>871</v>
      </c>
      <c r="B78" s="46" t="s">
        <v>128</v>
      </c>
      <c r="C78" s="31" t="s">
        <v>883</v>
      </c>
      <c r="D78" s="31" t="s">
        <v>699</v>
      </c>
      <c r="E78" s="47">
        <v>42056</v>
      </c>
      <c r="F78" s="43">
        <f>VLOOKUP(Tabella3[[#This Row],[Comune]],Tabella_Comuni_RER[[Comune]:[Residenti al 31/12/2024]],3,FALSE())</f>
        <v>4724</v>
      </c>
      <c r="G78" s="31"/>
    </row>
    <row r="79" spans="1:7" ht="15" customHeight="1" x14ac:dyDescent="0.25">
      <c r="A79" s="31" t="s">
        <v>871</v>
      </c>
      <c r="B79" s="46" t="s">
        <v>128</v>
      </c>
      <c r="C79" s="31" t="s">
        <v>883</v>
      </c>
      <c r="D79" s="31" t="s">
        <v>712</v>
      </c>
      <c r="E79" s="47">
        <v>42056</v>
      </c>
      <c r="F79" s="43">
        <f>VLOOKUP(Tabella3[[#This Row],[Comune]],Tabella_Comuni_RER[[Comune]:[Residenti al 31/12/2024]],3,FALSE())</f>
        <v>3949</v>
      </c>
      <c r="G79" s="31"/>
    </row>
    <row r="80" spans="1:7" ht="15" customHeight="1" x14ac:dyDescent="0.25">
      <c r="A80" s="31" t="s">
        <v>871</v>
      </c>
      <c r="B80" s="46" t="s">
        <v>128</v>
      </c>
      <c r="C80" s="31" t="s">
        <v>883</v>
      </c>
      <c r="D80" s="31" t="s">
        <v>714</v>
      </c>
      <c r="E80" s="47">
        <v>42056</v>
      </c>
      <c r="F80" s="43">
        <f>VLOOKUP(Tabella3[[#This Row],[Comune]],Tabella_Comuni_RER[[Comune]:[Residenti al 31/12/2024]],3,FALSE())</f>
        <v>849</v>
      </c>
      <c r="G80" s="31"/>
    </row>
    <row r="81" spans="1:7" ht="15" customHeight="1" x14ac:dyDescent="0.25">
      <c r="A81" s="31" t="s">
        <v>871</v>
      </c>
      <c r="B81" s="46" t="s">
        <v>128</v>
      </c>
      <c r="C81" s="31" t="s">
        <v>883</v>
      </c>
      <c r="D81" s="31" t="s">
        <v>728</v>
      </c>
      <c r="E81" s="47">
        <v>42056</v>
      </c>
      <c r="F81" s="43">
        <f>VLOOKUP(Tabella3[[#This Row],[Comune]],Tabella_Comuni_RER[[Comune]:[Residenti al 31/12/2024]],3,FALSE())</f>
        <v>2040</v>
      </c>
      <c r="G81" s="31"/>
    </row>
    <row r="82" spans="1:7" ht="15" customHeight="1" x14ac:dyDescent="0.25">
      <c r="A82" s="31" t="s">
        <v>871</v>
      </c>
      <c r="B82" s="46" t="s">
        <v>138</v>
      </c>
      <c r="C82" s="31" t="s">
        <v>884</v>
      </c>
      <c r="D82" s="31" t="s">
        <v>535</v>
      </c>
      <c r="E82" s="47">
        <v>39814</v>
      </c>
      <c r="F82" s="43">
        <f>VLOOKUP(Tabella3[[#This Row],[Comune]],Tabella_Comuni_RER[[Comune]:[Residenti al 31/12/2024]],3,FALSE())</f>
        <v>4595</v>
      </c>
      <c r="G82" s="31"/>
    </row>
    <row r="83" spans="1:7" ht="15" customHeight="1" x14ac:dyDescent="0.25">
      <c r="A83" s="31" t="s">
        <v>871</v>
      </c>
      <c r="B83" s="46" t="s">
        <v>138</v>
      </c>
      <c r="C83" s="31" t="s">
        <v>884</v>
      </c>
      <c r="D83" s="31" t="s">
        <v>546</v>
      </c>
      <c r="E83" s="47">
        <v>39814</v>
      </c>
      <c r="F83" s="43">
        <f>VLOOKUP(Tabella3[[#This Row],[Comune]],Tabella_Comuni_RER[[Comune]:[Residenti al 31/12/2024]],3,FALSE())</f>
        <v>3950</v>
      </c>
      <c r="G83" s="31"/>
    </row>
    <row r="84" spans="1:7" ht="15" customHeight="1" x14ac:dyDescent="0.25">
      <c r="A84" s="31" t="s">
        <v>871</v>
      </c>
      <c r="B84" s="46" t="s">
        <v>138</v>
      </c>
      <c r="C84" s="31" t="s">
        <v>884</v>
      </c>
      <c r="D84" s="31" t="s">
        <v>550</v>
      </c>
      <c r="E84" s="47">
        <v>39814</v>
      </c>
      <c r="F84" s="43">
        <f>VLOOKUP(Tabella3[[#This Row],[Comune]],Tabella_Comuni_RER[[Comune]:[Residenti al 31/12/2024]],3,FALSE())</f>
        <v>6199</v>
      </c>
      <c r="G84" s="31"/>
    </row>
    <row r="85" spans="1:7" ht="15" customHeight="1" x14ac:dyDescent="0.25">
      <c r="A85" s="31" t="s">
        <v>871</v>
      </c>
      <c r="B85" s="46" t="s">
        <v>138</v>
      </c>
      <c r="C85" s="31" t="s">
        <v>884</v>
      </c>
      <c r="D85" s="31" t="s">
        <v>556</v>
      </c>
      <c r="E85" s="47">
        <v>39814</v>
      </c>
      <c r="F85" s="43">
        <f>VLOOKUP(Tabella3[[#This Row],[Comune]],Tabella_Comuni_RER[[Comune]:[Residenti al 31/12/2024]],3,FALSE())</f>
        <v>14434</v>
      </c>
      <c r="G85" s="31"/>
    </row>
    <row r="86" spans="1:7" ht="15" customHeight="1" x14ac:dyDescent="0.25">
      <c r="A86" s="31" t="s">
        <v>871</v>
      </c>
      <c r="B86" s="46" t="s">
        <v>138</v>
      </c>
      <c r="C86" s="31" t="s">
        <v>884</v>
      </c>
      <c r="D86" s="31" t="s">
        <v>558</v>
      </c>
      <c r="E86" s="47">
        <v>39814</v>
      </c>
      <c r="F86" s="43">
        <f>VLOOKUP(Tabella3[[#This Row],[Comune]],Tabella_Comuni_RER[[Comune]:[Residenti al 31/12/2024]],3,FALSE())</f>
        <v>17931</v>
      </c>
      <c r="G86" s="31"/>
    </row>
    <row r="87" spans="1:7" ht="15" customHeight="1" x14ac:dyDescent="0.25">
      <c r="A87" s="31" t="s">
        <v>871</v>
      </c>
      <c r="B87" s="46" t="s">
        <v>142</v>
      </c>
      <c r="C87" s="31" t="s">
        <v>885</v>
      </c>
      <c r="D87" s="31" t="s">
        <v>620</v>
      </c>
      <c r="E87" s="47">
        <v>44927</v>
      </c>
      <c r="F87" s="43">
        <f>VLOOKUP(Tabella3[[#This Row],[Comune]],Tabella_Comuni_RER[[Comune]:[Residenti al 31/12/2024]],3,FALSE())</f>
        <v>11019</v>
      </c>
      <c r="G87" s="31"/>
    </row>
    <row r="88" spans="1:7" ht="15" customHeight="1" x14ac:dyDescent="0.25">
      <c r="A88" s="31" t="s">
        <v>871</v>
      </c>
      <c r="B88" s="46" t="s">
        <v>142</v>
      </c>
      <c r="C88" s="31" t="s">
        <v>885</v>
      </c>
      <c r="D88" s="31" t="s">
        <v>625</v>
      </c>
      <c r="E88" s="47">
        <v>44927</v>
      </c>
      <c r="F88" s="43">
        <f>VLOOKUP(Tabella3[[#This Row],[Comune]],Tabella_Comuni_RER[[Comune]:[Residenti al 31/12/2024]],3,FALSE())</f>
        <v>3360</v>
      </c>
      <c r="G88" s="31"/>
    </row>
    <row r="89" spans="1:7" ht="15" customHeight="1" x14ac:dyDescent="0.25">
      <c r="A89" s="31" t="s">
        <v>871</v>
      </c>
      <c r="B89" s="46" t="s">
        <v>142</v>
      </c>
      <c r="C89" s="31" t="s">
        <v>885</v>
      </c>
      <c r="D89" s="31" t="s">
        <v>629</v>
      </c>
      <c r="E89" s="47">
        <v>44927</v>
      </c>
      <c r="F89" s="43">
        <f>VLOOKUP(Tabella3[[#This Row],[Comune]],Tabella_Comuni_RER[[Comune]:[Residenti al 31/12/2024]],3,FALSE())</f>
        <v>6295</v>
      </c>
      <c r="G89" s="31"/>
    </row>
    <row r="90" spans="1:7" ht="15" customHeight="1" x14ac:dyDescent="0.25">
      <c r="A90" s="31" t="s">
        <v>871</v>
      </c>
      <c r="B90" s="46" t="s">
        <v>132</v>
      </c>
      <c r="C90" s="31" t="s">
        <v>886</v>
      </c>
      <c r="D90" s="31" t="s">
        <v>797</v>
      </c>
      <c r="E90" s="47">
        <v>39448</v>
      </c>
      <c r="F90" s="43">
        <f>VLOOKUP(Tabella3[[#This Row],[Comune]],Tabella_Comuni_RER[[Comune]:[Residenti al 31/12/2024]],3,FALSE())</f>
        <v>3263</v>
      </c>
      <c r="G90" s="31"/>
    </row>
    <row r="91" spans="1:7" ht="15" customHeight="1" x14ac:dyDescent="0.25">
      <c r="A91" s="31" t="s">
        <v>871</v>
      </c>
      <c r="B91" s="46" t="s">
        <v>132</v>
      </c>
      <c r="C91" s="31" t="s">
        <v>886</v>
      </c>
      <c r="D91" s="31" t="s">
        <v>806</v>
      </c>
      <c r="E91" s="47">
        <v>39448</v>
      </c>
      <c r="F91" s="43">
        <f>VLOOKUP(Tabella3[[#This Row],[Comune]],Tabella_Comuni_RER[[Comune]:[Residenti al 31/12/2024]],3,FALSE())</f>
        <v>19138</v>
      </c>
      <c r="G91" s="31"/>
    </row>
    <row r="92" spans="1:7" ht="15" customHeight="1" x14ac:dyDescent="0.25">
      <c r="A92" s="31" t="s">
        <v>871</v>
      </c>
      <c r="B92" s="46" t="s">
        <v>132</v>
      </c>
      <c r="C92" s="31" t="s">
        <v>886</v>
      </c>
      <c r="D92" s="31" t="s">
        <v>808</v>
      </c>
      <c r="E92" s="47">
        <v>39448</v>
      </c>
      <c r="F92" s="43">
        <f>VLOOKUP(Tabella3[[#This Row],[Comune]],Tabella_Comuni_RER[[Comune]:[Residenti al 31/12/2024]],3,FALSE())</f>
        <v>15167</v>
      </c>
      <c r="G92" s="31"/>
    </row>
    <row r="93" spans="1:7" ht="15" customHeight="1" x14ac:dyDescent="0.25">
      <c r="A93" s="31" t="s">
        <v>871</v>
      </c>
      <c r="B93" s="46" t="s">
        <v>132</v>
      </c>
      <c r="C93" s="31" t="s">
        <v>886</v>
      </c>
      <c r="D93" s="31" t="s">
        <v>826</v>
      </c>
      <c r="E93" s="47">
        <v>39448</v>
      </c>
      <c r="F93" s="43">
        <f>VLOOKUP(Tabella3[[#This Row],[Comune]],Tabella_Comuni_RER[[Comune]:[Residenti al 31/12/2024]],3,FALSE())</f>
        <v>14548</v>
      </c>
      <c r="G93" s="31"/>
    </row>
    <row r="94" spans="1:7" ht="15" customHeight="1" x14ac:dyDescent="0.25">
      <c r="A94" s="31" t="s">
        <v>871</v>
      </c>
      <c r="B94" s="46" t="s">
        <v>132</v>
      </c>
      <c r="C94" s="31" t="s">
        <v>886</v>
      </c>
      <c r="D94" s="31" t="s">
        <v>830</v>
      </c>
      <c r="E94" s="47">
        <v>39448</v>
      </c>
      <c r="F94" s="43">
        <f>VLOOKUP(Tabella3[[#This Row],[Comune]],Tabella_Comuni_RER[[Comune]:[Residenti al 31/12/2024]],3,FALSE())</f>
        <v>26092</v>
      </c>
      <c r="G94" s="31"/>
    </row>
    <row r="95" spans="1:7" ht="15" customHeight="1" x14ac:dyDescent="0.25">
      <c r="A95" s="31" t="s">
        <v>871</v>
      </c>
      <c r="B95" s="46" t="s">
        <v>132</v>
      </c>
      <c r="C95" s="31" t="s">
        <v>886</v>
      </c>
      <c r="D95" s="31" t="s">
        <v>835</v>
      </c>
      <c r="E95" s="47">
        <v>39448</v>
      </c>
      <c r="F95" s="43">
        <f>VLOOKUP(Tabella3[[#This Row],[Comune]],Tabella_Comuni_RER[[Comune]:[Residenti al 31/12/2024]],3,FALSE())</f>
        <v>3468</v>
      </c>
      <c r="G95" s="31"/>
    </row>
    <row r="96" spans="1:7" ht="15" customHeight="1" x14ac:dyDescent="0.25">
      <c r="A96" s="31" t="s">
        <v>871</v>
      </c>
      <c r="B96" s="46" t="s">
        <v>138</v>
      </c>
      <c r="C96" s="31" t="s">
        <v>887</v>
      </c>
      <c r="D96" s="31" t="s">
        <v>495</v>
      </c>
      <c r="E96" s="47">
        <v>39814</v>
      </c>
      <c r="F96" s="43">
        <f>VLOOKUP(Tabella3[[#This Row],[Comune]],Tabella_Comuni_RER[[Comune]:[Residenti al 31/12/2024]],3,FALSE())</f>
        <v>35403</v>
      </c>
      <c r="G96" s="31"/>
    </row>
    <row r="97" spans="1:7" ht="15" customHeight="1" x14ac:dyDescent="0.25">
      <c r="A97" s="31" t="s">
        <v>871</v>
      </c>
      <c r="B97" s="46" t="s">
        <v>138</v>
      </c>
      <c r="C97" s="31" t="s">
        <v>887</v>
      </c>
      <c r="D97" s="31" t="s">
        <v>548</v>
      </c>
      <c r="E97" s="47">
        <v>39814</v>
      </c>
      <c r="F97" s="43">
        <f>VLOOKUP(Tabella3[[#This Row],[Comune]],Tabella_Comuni_RER[[Comune]:[Residenti al 31/12/2024]],3,FALSE())</f>
        <v>10872</v>
      </c>
      <c r="G97" s="31"/>
    </row>
    <row r="98" spans="1:7" ht="15" customHeight="1" x14ac:dyDescent="0.25">
      <c r="A98" s="31" t="s">
        <v>871</v>
      </c>
      <c r="B98" s="46" t="s">
        <v>138</v>
      </c>
      <c r="C98" s="31" t="s">
        <v>887</v>
      </c>
      <c r="D98" s="31" t="s">
        <v>576</v>
      </c>
      <c r="E98" s="47">
        <v>39814</v>
      </c>
      <c r="F98" s="43">
        <f>VLOOKUP(Tabella3[[#This Row],[Comune]],Tabella_Comuni_RER[[Comune]:[Residenti al 31/12/2024]],3,FALSE())</f>
        <v>14911</v>
      </c>
      <c r="G98" s="31"/>
    </row>
    <row r="99" spans="1:7" ht="15" customHeight="1" x14ac:dyDescent="0.25">
      <c r="A99" s="31" t="s">
        <v>871</v>
      </c>
      <c r="B99" s="46" t="s">
        <v>138</v>
      </c>
      <c r="C99" s="31" t="s">
        <v>887</v>
      </c>
      <c r="D99" s="31" t="s">
        <v>578</v>
      </c>
      <c r="E99" s="47">
        <v>39814</v>
      </c>
      <c r="F99" s="43">
        <f>VLOOKUP(Tabella3[[#This Row],[Comune]],Tabella_Comuni_RER[[Comune]:[Residenti al 31/12/2024]],3,FALSE())</f>
        <v>32309</v>
      </c>
      <c r="G99" s="31"/>
    </row>
    <row r="100" spans="1:7" ht="15" customHeight="1" x14ac:dyDescent="0.25">
      <c r="A100" s="31" t="s">
        <v>871</v>
      </c>
      <c r="B100" s="46" t="s">
        <v>138</v>
      </c>
      <c r="C100" s="31" t="s">
        <v>887</v>
      </c>
      <c r="D100" s="31" t="s">
        <v>582</v>
      </c>
      <c r="E100" s="47">
        <v>39814</v>
      </c>
      <c r="F100" s="43">
        <f>VLOOKUP(Tabella3[[#This Row],[Comune]],Tabella_Comuni_RER[[Comune]:[Residenti al 31/12/2024]],3,FALSE())</f>
        <v>19573</v>
      </c>
      <c r="G100" s="31"/>
    </row>
    <row r="101" spans="1:7" ht="15" customHeight="1" x14ac:dyDescent="0.25">
      <c r="A101" s="31" t="s">
        <v>871</v>
      </c>
      <c r="B101" s="46" t="s">
        <v>142</v>
      </c>
      <c r="C101" s="31" t="s">
        <v>888</v>
      </c>
      <c r="D101" s="31" t="s">
        <v>617</v>
      </c>
      <c r="E101" s="47">
        <v>41367</v>
      </c>
      <c r="F101" s="43">
        <f>VLOOKUP(Tabella3[[#This Row],[Comune]],Tabella_Comuni_RER[[Comune]:[Residenti al 31/12/2024]],3,FALSE())</f>
        <v>21396</v>
      </c>
      <c r="G101" s="31"/>
    </row>
    <row r="102" spans="1:7" ht="15" customHeight="1" x14ac:dyDescent="0.25">
      <c r="A102" s="31" t="s">
        <v>871</v>
      </c>
      <c r="B102" s="46" t="s">
        <v>142</v>
      </c>
      <c r="C102" s="31" t="s">
        <v>888</v>
      </c>
      <c r="D102" s="31" t="s">
        <v>630</v>
      </c>
      <c r="E102" s="47">
        <v>41367</v>
      </c>
      <c r="F102" s="43">
        <f>VLOOKUP(Tabella3[[#This Row],[Comune]],Tabella_Comuni_RER[[Comune]:[Residenti al 31/12/2024]],3,FALSE())</f>
        <v>5599</v>
      </c>
      <c r="G102" s="31"/>
    </row>
    <row r="103" spans="1:7" ht="15" customHeight="1" x14ac:dyDescent="0.25">
      <c r="A103" s="31" t="s">
        <v>871</v>
      </c>
      <c r="B103" s="46" t="s">
        <v>142</v>
      </c>
      <c r="C103" s="31" t="s">
        <v>888</v>
      </c>
      <c r="D103" s="31" t="s">
        <v>632</v>
      </c>
      <c r="E103" s="47">
        <v>41367</v>
      </c>
      <c r="F103" s="43">
        <f>VLOOKUP(Tabella3[[#This Row],[Comune]],Tabella_Comuni_RER[[Comune]:[Residenti al 31/12/2024]],3,FALSE())</f>
        <v>12443</v>
      </c>
      <c r="G103" s="31"/>
    </row>
    <row r="104" spans="1:7" ht="15" customHeight="1" x14ac:dyDescent="0.25">
      <c r="A104" s="31" t="s">
        <v>871</v>
      </c>
      <c r="B104" s="46" t="s">
        <v>155</v>
      </c>
      <c r="C104" s="31" t="s">
        <v>889</v>
      </c>
      <c r="D104" s="31" t="s">
        <v>839</v>
      </c>
      <c r="E104" s="47">
        <v>39814</v>
      </c>
      <c r="F104" s="43">
        <f>VLOOKUP(Tabella3[[#This Row],[Comune]],Tabella_Comuni_RER[[Comune]:[Residenti al 31/12/2024]],3,FALSE())</f>
        <v>352</v>
      </c>
      <c r="G104" s="31"/>
    </row>
    <row r="105" spans="1:7" ht="15" customHeight="1" x14ac:dyDescent="0.25">
      <c r="A105" s="31" t="s">
        <v>871</v>
      </c>
      <c r="B105" s="46" t="s">
        <v>155</v>
      </c>
      <c r="C105" s="31" t="s">
        <v>889</v>
      </c>
      <c r="D105" s="31" t="s">
        <v>843</v>
      </c>
      <c r="E105" s="47">
        <v>39814</v>
      </c>
      <c r="F105" s="43">
        <f>VLOOKUP(Tabella3[[#This Row],[Comune]],Tabella_Comuni_RER[[Comune]:[Residenti al 31/12/2024]],3,FALSE())</f>
        <v>786</v>
      </c>
      <c r="G105" s="31"/>
    </row>
    <row r="106" spans="1:7" ht="15" customHeight="1" x14ac:dyDescent="0.25">
      <c r="A106" s="31" t="s">
        <v>871</v>
      </c>
      <c r="B106" s="46" t="s">
        <v>155</v>
      </c>
      <c r="C106" s="31" t="s">
        <v>889</v>
      </c>
      <c r="D106" s="31" t="s">
        <v>846</v>
      </c>
      <c r="E106" s="47">
        <v>39814</v>
      </c>
      <c r="F106" s="43">
        <f>VLOOKUP(Tabella3[[#This Row],[Comune]],Tabella_Comuni_RER[[Comune]:[Residenti al 31/12/2024]],3,FALSE())</f>
        <v>1036</v>
      </c>
      <c r="G106" s="31"/>
    </row>
    <row r="107" spans="1:7" ht="15" customHeight="1" x14ac:dyDescent="0.25">
      <c r="A107" s="31" t="s">
        <v>871</v>
      </c>
      <c r="B107" s="46" t="s">
        <v>155</v>
      </c>
      <c r="C107" s="31" t="s">
        <v>889</v>
      </c>
      <c r="D107" s="31" t="s">
        <v>851</v>
      </c>
      <c r="E107" s="47">
        <v>39814</v>
      </c>
      <c r="F107" s="43">
        <f>VLOOKUP(Tabella3[[#This Row],[Comune]],Tabella_Comuni_RER[[Comune]:[Residenti al 31/12/2024]],3,FALSE())</f>
        <v>7034</v>
      </c>
      <c r="G107" s="31"/>
    </row>
    <row r="108" spans="1:7" ht="15" customHeight="1" x14ac:dyDescent="0.25">
      <c r="A108" s="31" t="s">
        <v>871</v>
      </c>
      <c r="B108" s="46" t="s">
        <v>155</v>
      </c>
      <c r="C108" s="31" t="s">
        <v>889</v>
      </c>
      <c r="D108" s="31" t="s">
        <v>852</v>
      </c>
      <c r="E108" s="47">
        <v>39814</v>
      </c>
      <c r="F108" s="43">
        <f>VLOOKUP(Tabella3[[#This Row],[Comune]],Tabella_Comuni_RER[[Comune]:[Residenti al 31/12/2024]],3,FALSE())</f>
        <v>2698</v>
      </c>
      <c r="G108" s="31"/>
    </row>
    <row r="109" spans="1:7" ht="15" customHeight="1" x14ac:dyDescent="0.25">
      <c r="A109" s="31" t="s">
        <v>871</v>
      </c>
      <c r="B109" s="46" t="s">
        <v>155</v>
      </c>
      <c r="C109" s="31" t="s">
        <v>889</v>
      </c>
      <c r="D109" s="31" t="s">
        <v>853</v>
      </c>
      <c r="E109" s="47">
        <v>39814</v>
      </c>
      <c r="F109" s="43">
        <f>VLOOKUP(Tabella3[[#This Row],[Comune]],Tabella_Comuni_RER[[Comune]:[Residenti al 31/12/2024]],3,FALSE())</f>
        <v>5099</v>
      </c>
      <c r="G109" s="31"/>
    </row>
    <row r="110" spans="1:7" ht="15" customHeight="1" x14ac:dyDescent="0.25">
      <c r="A110" s="31" t="s">
        <v>871</v>
      </c>
      <c r="B110" s="46" t="s">
        <v>155</v>
      </c>
      <c r="C110" s="31" t="s">
        <v>889</v>
      </c>
      <c r="D110" s="31" t="s">
        <v>859</v>
      </c>
      <c r="E110" s="47">
        <v>39814</v>
      </c>
      <c r="F110" s="43">
        <f>VLOOKUP(Tabella3[[#This Row],[Comune]],Tabella_Comuni_RER[[Comune]:[Residenti al 31/12/2024]],3,FALSE())</f>
        <v>2887</v>
      </c>
      <c r="G110" s="31"/>
    </row>
    <row r="111" spans="1:7" ht="15" customHeight="1" x14ac:dyDescent="0.25">
      <c r="A111" s="31" t="s">
        <v>871</v>
      </c>
      <c r="B111" s="46" t="s">
        <v>155</v>
      </c>
      <c r="C111" s="31" t="s">
        <v>889</v>
      </c>
      <c r="D111" s="31" t="s">
        <v>860</v>
      </c>
      <c r="E111" s="47">
        <v>39814</v>
      </c>
      <c r="F111" s="43">
        <f>VLOOKUP(Tabella3[[#This Row],[Comune]],Tabella_Comuni_RER[[Comune]:[Residenti al 31/12/2024]],3,FALSE())</f>
        <v>1964</v>
      </c>
      <c r="G111" s="31"/>
    </row>
    <row r="112" spans="1:7" ht="15" customHeight="1" x14ac:dyDescent="0.25">
      <c r="A112" s="31" t="s">
        <v>871</v>
      </c>
      <c r="B112" s="46" t="s">
        <v>155</v>
      </c>
      <c r="C112" s="31" t="s">
        <v>889</v>
      </c>
      <c r="D112" s="31" t="s">
        <v>861</v>
      </c>
      <c r="E112" s="47">
        <v>39814</v>
      </c>
      <c r="F112" s="43">
        <f>VLOOKUP(Tabella3[[#This Row],[Comune]],Tabella_Comuni_RER[[Comune]:[Residenti al 31/12/2024]],3,FALSE())</f>
        <v>22374</v>
      </c>
      <c r="G112" s="31"/>
    </row>
    <row r="113" spans="1:7" ht="15" customHeight="1" x14ac:dyDescent="0.25">
      <c r="A113" s="31" t="s">
        <v>871</v>
      </c>
      <c r="B113" s="46" t="s">
        <v>155</v>
      </c>
      <c r="C113" s="31" t="s">
        <v>889</v>
      </c>
      <c r="D113" s="31" t="s">
        <v>863</v>
      </c>
      <c r="E113" s="47">
        <v>39814</v>
      </c>
      <c r="F113" s="43">
        <f>VLOOKUP(Tabella3[[#This Row],[Comune]],Tabella_Comuni_RER[[Comune]:[Residenti al 31/12/2024]],3,FALSE())</f>
        <v>1081</v>
      </c>
      <c r="G113" s="31"/>
    </row>
    <row r="114" spans="1:7" ht="15" customHeight="1" x14ac:dyDescent="0.25">
      <c r="A114" s="31" t="s">
        <v>871</v>
      </c>
      <c r="B114" s="46" t="s">
        <v>155</v>
      </c>
      <c r="C114" s="31" t="s">
        <v>889</v>
      </c>
      <c r="D114" s="31" t="s">
        <v>864</v>
      </c>
      <c r="E114" s="47">
        <v>39814</v>
      </c>
      <c r="F114" s="43">
        <f>VLOOKUP(Tabella3[[#This Row],[Comune]],Tabella_Comuni_RER[[Comune]:[Residenti al 31/12/2024]],3,FALSE())</f>
        <v>10059</v>
      </c>
      <c r="G114" s="31"/>
    </row>
    <row r="115" spans="1:7" ht="15" customHeight="1" x14ac:dyDescent="0.25">
      <c r="A115" s="31" t="s">
        <v>871</v>
      </c>
      <c r="B115" s="46" t="s">
        <v>152</v>
      </c>
      <c r="C115" s="31" t="s">
        <v>890</v>
      </c>
      <c r="D115" s="31" t="s">
        <v>652</v>
      </c>
      <c r="E115" s="47">
        <v>40544</v>
      </c>
      <c r="F115" s="43">
        <f>VLOOKUP(Tabella3[[#This Row],[Comune]],Tabella_Comuni_RER[[Comune]:[Residenti al 31/12/2024]],3,FALSE())</f>
        <v>16650</v>
      </c>
      <c r="G115" s="31"/>
    </row>
    <row r="116" spans="1:7" ht="15" customHeight="1" x14ac:dyDescent="0.25">
      <c r="A116" s="31" t="s">
        <v>871</v>
      </c>
      <c r="B116" s="46" t="s">
        <v>152</v>
      </c>
      <c r="C116" s="31" t="s">
        <v>890</v>
      </c>
      <c r="D116" s="31" t="s">
        <v>654</v>
      </c>
      <c r="E116" s="47">
        <v>40544</v>
      </c>
      <c r="F116" s="43">
        <f>VLOOKUP(Tabella3[[#This Row],[Comune]],Tabella_Comuni_RER[[Comune]:[Residenti al 31/12/2024]],3,FALSE())</f>
        <v>34536</v>
      </c>
      <c r="G116" s="31"/>
    </row>
    <row r="117" spans="1:7" ht="15" customHeight="1" x14ac:dyDescent="0.25">
      <c r="A117" s="31" t="s">
        <v>871</v>
      </c>
      <c r="B117" s="46" t="s">
        <v>152</v>
      </c>
      <c r="C117" s="31" t="s">
        <v>890</v>
      </c>
      <c r="D117" s="31" t="s">
        <v>655</v>
      </c>
      <c r="E117" s="47">
        <v>40544</v>
      </c>
      <c r="F117" s="43">
        <f>VLOOKUP(Tabella3[[#This Row],[Comune]],Tabella_Comuni_RER[[Comune]:[Residenti al 31/12/2024]],3,FALSE())</f>
        <v>1707</v>
      </c>
      <c r="G117" s="31"/>
    </row>
    <row r="118" spans="1:7" ht="15" customHeight="1" x14ac:dyDescent="0.25">
      <c r="A118" s="31" t="s">
        <v>871</v>
      </c>
      <c r="B118" s="46" t="s">
        <v>152</v>
      </c>
      <c r="C118" s="31" t="s">
        <v>890</v>
      </c>
      <c r="D118" s="31" t="s">
        <v>658</v>
      </c>
      <c r="E118" s="47">
        <v>40544</v>
      </c>
      <c r="F118" s="43">
        <f>VLOOKUP(Tabella3[[#This Row],[Comune]],Tabella_Comuni_RER[[Comune]:[Residenti al 31/12/2024]],3,FALSE())</f>
        <v>17411</v>
      </c>
      <c r="G118" s="31"/>
    </row>
    <row r="119" spans="1:7" ht="15" customHeight="1" x14ac:dyDescent="0.25">
      <c r="A119" s="31" t="s">
        <v>871</v>
      </c>
      <c r="B119" s="46" t="s">
        <v>152</v>
      </c>
      <c r="C119" s="31" t="s">
        <v>890</v>
      </c>
      <c r="D119" s="31" t="s">
        <v>664</v>
      </c>
      <c r="E119" s="47">
        <v>40544</v>
      </c>
      <c r="F119" s="43">
        <f>VLOOKUP(Tabella3[[#This Row],[Comune]],Tabella_Comuni_RER[[Comune]:[Residenti al 31/12/2024]],3,FALSE())</f>
        <v>2118</v>
      </c>
      <c r="G119" s="31"/>
    </row>
    <row r="120" spans="1:7" ht="15" customHeight="1" x14ac:dyDescent="0.25">
      <c r="A120" s="31" t="s">
        <v>871</v>
      </c>
      <c r="B120" s="46" t="s">
        <v>152</v>
      </c>
      <c r="C120" s="31" t="s">
        <v>890</v>
      </c>
      <c r="D120" s="31" t="s">
        <v>668</v>
      </c>
      <c r="E120" s="47">
        <v>40544</v>
      </c>
      <c r="F120" s="43">
        <f>VLOOKUP(Tabella3[[#This Row],[Comune]],Tabella_Comuni_RER[[Comune]:[Residenti al 31/12/2024]],3,FALSE())</f>
        <v>2025</v>
      </c>
      <c r="G120" s="31"/>
    </row>
    <row r="121" spans="1:7" ht="15" customHeight="1" x14ac:dyDescent="0.25">
      <c r="A121" s="31" t="s">
        <v>871</v>
      </c>
      <c r="B121" s="46" t="s">
        <v>152</v>
      </c>
      <c r="C121" s="31" t="s">
        <v>890</v>
      </c>
      <c r="D121" s="31" t="s">
        <v>672</v>
      </c>
      <c r="E121" s="47">
        <v>40544</v>
      </c>
      <c r="F121" s="43">
        <f>VLOOKUP(Tabella3[[#This Row],[Comune]],Tabella_Comuni_RER[[Comune]:[Residenti al 31/12/2024]],3,FALSE())</f>
        <v>3904</v>
      </c>
      <c r="G121" s="31"/>
    </row>
    <row r="122" spans="1:7" ht="15" customHeight="1" x14ac:dyDescent="0.25">
      <c r="A122" s="31" t="s">
        <v>871</v>
      </c>
      <c r="B122" s="46" t="s">
        <v>152</v>
      </c>
      <c r="C122" s="31" t="s">
        <v>890</v>
      </c>
      <c r="D122" s="31" t="s">
        <v>679</v>
      </c>
      <c r="E122" s="47">
        <v>40544</v>
      </c>
      <c r="F122" s="43">
        <f>VLOOKUP(Tabella3[[#This Row],[Comune]],Tabella_Comuni_RER[[Comune]:[Residenti al 31/12/2024]],3,FALSE())</f>
        <v>41341</v>
      </c>
      <c r="G122" s="31"/>
    </row>
    <row r="123" spans="1:7" ht="15" customHeight="1" x14ac:dyDescent="0.25">
      <c r="A123" s="31" t="s">
        <v>871</v>
      </c>
      <c r="B123" s="46" t="s">
        <v>152</v>
      </c>
      <c r="C123" s="31" t="s">
        <v>891</v>
      </c>
      <c r="D123" s="31" t="s">
        <v>640</v>
      </c>
      <c r="E123" s="47">
        <v>36526</v>
      </c>
      <c r="F123" s="43">
        <f>VLOOKUP(Tabella3[[#This Row],[Comune]],Tabella_Comuni_RER[[Comune]:[Residenti al 31/12/2024]],3,FALSE())</f>
        <v>4314</v>
      </c>
      <c r="G123" s="31"/>
    </row>
    <row r="124" spans="1:7" ht="15" customHeight="1" x14ac:dyDescent="0.25">
      <c r="A124" s="31" t="s">
        <v>871</v>
      </c>
      <c r="B124" s="46" t="s">
        <v>152</v>
      </c>
      <c r="C124" s="31" t="s">
        <v>891</v>
      </c>
      <c r="D124" s="31" t="s">
        <v>641</v>
      </c>
      <c r="E124" s="47">
        <v>36526</v>
      </c>
      <c r="F124" s="43">
        <f>VLOOKUP(Tabella3[[#This Row],[Comune]],Tabella_Comuni_RER[[Comune]:[Residenti al 31/12/2024]],3,FALSE())</f>
        <v>10435</v>
      </c>
      <c r="G124" s="31"/>
    </row>
    <row r="125" spans="1:7" ht="15" customHeight="1" x14ac:dyDescent="0.25">
      <c r="A125" s="31" t="s">
        <v>871</v>
      </c>
      <c r="B125" s="46" t="s">
        <v>152</v>
      </c>
      <c r="C125" s="31" t="s">
        <v>891</v>
      </c>
      <c r="D125" s="31" t="s">
        <v>645</v>
      </c>
      <c r="E125" s="47">
        <v>36526</v>
      </c>
      <c r="F125" s="43">
        <f>VLOOKUP(Tabella3[[#This Row],[Comune]],Tabella_Comuni_RER[[Comune]:[Residenti al 31/12/2024]],3,FALSE())</f>
        <v>33578</v>
      </c>
      <c r="G125" s="31"/>
    </row>
    <row r="126" spans="1:7" ht="15" customHeight="1" x14ac:dyDescent="0.25">
      <c r="A126" s="31" t="s">
        <v>871</v>
      </c>
      <c r="B126" s="46" t="s">
        <v>152</v>
      </c>
      <c r="C126" s="31" t="s">
        <v>891</v>
      </c>
      <c r="D126" s="31" t="s">
        <v>666</v>
      </c>
      <c r="E126" s="47">
        <v>36526</v>
      </c>
      <c r="F126" s="43">
        <f>VLOOKUP(Tabella3[[#This Row],[Comune]],Tabella_Comuni_RER[[Comune]:[Residenti al 31/12/2024]],3,FALSE())</f>
        <v>16365</v>
      </c>
      <c r="G126" s="31"/>
    </row>
    <row r="127" spans="1:7" ht="15" customHeight="1" x14ac:dyDescent="0.25">
      <c r="A127" s="31" t="s">
        <v>871</v>
      </c>
      <c r="B127" s="46" t="s">
        <v>152</v>
      </c>
      <c r="C127" s="31" t="s">
        <v>891</v>
      </c>
      <c r="D127" s="31" t="s">
        <v>673</v>
      </c>
      <c r="E127" s="47">
        <v>36526</v>
      </c>
      <c r="F127" s="43">
        <f>VLOOKUP(Tabella3[[#This Row],[Comune]],Tabella_Comuni_RER[[Comune]:[Residenti al 31/12/2024]],3,FALSE())</f>
        <v>6408</v>
      </c>
      <c r="G127" s="31"/>
    </row>
    <row r="128" spans="1:7" ht="15" customHeight="1" x14ac:dyDescent="0.25">
      <c r="A128" s="31" t="s">
        <v>871</v>
      </c>
      <c r="B128" s="46" t="s">
        <v>152</v>
      </c>
      <c r="C128" s="31" t="s">
        <v>891</v>
      </c>
      <c r="D128" s="31" t="s">
        <v>675</v>
      </c>
      <c r="E128" s="47">
        <v>36526</v>
      </c>
      <c r="F128" s="43">
        <f>VLOOKUP(Tabella3[[#This Row],[Comune]],Tabella_Comuni_RER[[Comune]:[Residenti al 31/12/2024]],3,FALSE())</f>
        <v>6683</v>
      </c>
      <c r="G128" s="31"/>
    </row>
    <row r="129" spans="1:7" ht="15" customHeight="1" x14ac:dyDescent="0.25">
      <c r="A129" s="31" t="s">
        <v>871</v>
      </c>
      <c r="B129" s="46" t="s">
        <v>152</v>
      </c>
      <c r="C129" s="31" t="s">
        <v>892</v>
      </c>
      <c r="D129" s="31" t="s">
        <v>642</v>
      </c>
      <c r="E129" s="47">
        <v>38718</v>
      </c>
      <c r="F129" s="43">
        <f>VLOOKUP(Tabella3[[#This Row],[Comune]],Tabella_Comuni_RER[[Comune]:[Residenti al 31/12/2024]],3,FALSE())</f>
        <v>8533</v>
      </c>
      <c r="G129" s="31"/>
    </row>
    <row r="130" spans="1:7" ht="15" customHeight="1" x14ac:dyDescent="0.25">
      <c r="A130" s="31" t="s">
        <v>871</v>
      </c>
      <c r="B130" s="46" t="s">
        <v>152</v>
      </c>
      <c r="C130" s="31" t="s">
        <v>892</v>
      </c>
      <c r="D130" s="31" t="s">
        <v>644</v>
      </c>
      <c r="E130" s="47">
        <v>38718</v>
      </c>
      <c r="F130" s="43">
        <f>VLOOKUP(Tabella3[[#This Row],[Comune]],Tabella_Comuni_RER[[Comune]:[Residenti al 31/12/2024]],3,FALSE())</f>
        <v>74999</v>
      </c>
      <c r="G130" s="31"/>
    </row>
    <row r="131" spans="1:7" ht="15" customHeight="1" x14ac:dyDescent="0.25">
      <c r="A131" s="31" t="s">
        <v>871</v>
      </c>
      <c r="B131" s="46" t="s">
        <v>152</v>
      </c>
      <c r="C131" s="31" t="s">
        <v>892</v>
      </c>
      <c r="D131" s="31" t="s">
        <v>667</v>
      </c>
      <c r="E131" s="47">
        <v>38718</v>
      </c>
      <c r="F131" s="43">
        <f>VLOOKUP(Tabella3[[#This Row],[Comune]],Tabella_Comuni_RER[[Comune]:[Residenti al 31/12/2024]],3,FALSE())</f>
        <v>10507</v>
      </c>
      <c r="G131" s="31"/>
    </row>
    <row r="132" spans="1:7" ht="15" customHeight="1" x14ac:dyDescent="0.25">
      <c r="A132" s="31" t="s">
        <v>871</v>
      </c>
      <c r="B132" s="46" t="s">
        <v>152</v>
      </c>
      <c r="C132" s="31" t="s">
        <v>892</v>
      </c>
      <c r="D132" s="31" t="s">
        <v>683</v>
      </c>
      <c r="E132" s="47">
        <v>38718</v>
      </c>
      <c r="F132" s="43">
        <f>VLOOKUP(Tabella3[[#This Row],[Comune]],Tabella_Comuni_RER[[Comune]:[Residenti al 31/12/2024]],3,FALSE())</f>
        <v>15466</v>
      </c>
      <c r="G132" s="31"/>
    </row>
    <row r="133" spans="1:7" ht="15" customHeight="1" x14ac:dyDescent="0.25">
      <c r="A133" s="31" t="s">
        <v>871</v>
      </c>
      <c r="B133" s="46" t="s">
        <v>128</v>
      </c>
      <c r="C133" s="31" t="s">
        <v>893</v>
      </c>
      <c r="D133" s="31" t="s">
        <v>691</v>
      </c>
      <c r="E133" s="47">
        <v>41722</v>
      </c>
      <c r="F133" s="43">
        <f>VLOOKUP(Tabella3[[#This Row],[Comune]],Tabella_Comuni_RER[[Comune]:[Residenti al 31/12/2024]],3,FALSE())</f>
        <v>2633</v>
      </c>
      <c r="G133" s="31"/>
    </row>
    <row r="134" spans="1:7" ht="15" customHeight="1" x14ac:dyDescent="0.25">
      <c r="A134" s="31" t="s">
        <v>871</v>
      </c>
      <c r="B134" s="46" t="s">
        <v>128</v>
      </c>
      <c r="C134" s="31" t="s">
        <v>893</v>
      </c>
      <c r="D134" s="31" t="s">
        <v>705</v>
      </c>
      <c r="E134" s="47">
        <v>41722</v>
      </c>
      <c r="F134" s="43">
        <f>VLOOKUP(Tabella3[[#This Row],[Comune]],Tabella_Comuni_RER[[Comune]:[Residenti al 31/12/2024]],3,FALSE())</f>
        <v>1049</v>
      </c>
      <c r="G134" s="31"/>
    </row>
    <row r="135" spans="1:7" ht="15" customHeight="1" x14ac:dyDescent="0.25">
      <c r="A135" s="31" t="s">
        <v>871</v>
      </c>
      <c r="B135" s="46" t="s">
        <v>128</v>
      </c>
      <c r="C135" s="31" t="s">
        <v>893</v>
      </c>
      <c r="D135" s="31" t="s">
        <v>706</v>
      </c>
      <c r="E135" s="47">
        <v>41722</v>
      </c>
      <c r="F135" s="43">
        <f>VLOOKUP(Tabella3[[#This Row],[Comune]],Tabella_Comuni_RER[[Comune]:[Residenti al 31/12/2024]],3,FALSE())</f>
        <v>1096</v>
      </c>
      <c r="G135" s="31"/>
    </row>
    <row r="136" spans="1:7" ht="15" customHeight="1" x14ac:dyDescent="0.25">
      <c r="A136" s="31" t="s">
        <v>871</v>
      </c>
      <c r="B136" s="46" t="s">
        <v>128</v>
      </c>
      <c r="C136" s="31" t="s">
        <v>893</v>
      </c>
      <c r="D136" s="31" t="s">
        <v>720</v>
      </c>
      <c r="E136" s="47">
        <v>41722</v>
      </c>
      <c r="F136" s="43">
        <f>VLOOKUP(Tabella3[[#This Row],[Comune]],Tabella_Comuni_RER[[Comune]:[Residenti al 31/12/2024]],3,FALSE())</f>
        <v>4685</v>
      </c>
      <c r="G136" s="31"/>
    </row>
    <row r="137" spans="1:7" ht="15" customHeight="1" x14ac:dyDescent="0.25">
      <c r="A137" s="31" t="s">
        <v>871</v>
      </c>
      <c r="B137" s="46" t="s">
        <v>130</v>
      </c>
      <c r="C137" s="31" t="s">
        <v>894</v>
      </c>
      <c r="D137" s="31" t="s">
        <v>744</v>
      </c>
      <c r="E137" s="47">
        <v>41640</v>
      </c>
      <c r="F137" s="43">
        <f>VLOOKUP(Tabella3[[#This Row],[Comune]],Tabella_Comuni_RER[[Comune]:[Residenti al 31/12/2024]],3,FALSE())</f>
        <v>1793</v>
      </c>
      <c r="G137" s="31"/>
    </row>
    <row r="138" spans="1:7" ht="15" customHeight="1" x14ac:dyDescent="0.25">
      <c r="A138" s="31" t="s">
        <v>871</v>
      </c>
      <c r="B138" s="46" t="s">
        <v>130</v>
      </c>
      <c r="C138" s="31" t="s">
        <v>894</v>
      </c>
      <c r="D138" s="31" t="s">
        <v>750</v>
      </c>
      <c r="E138" s="47">
        <v>41640</v>
      </c>
      <c r="F138" s="43">
        <f>VLOOKUP(Tabella3[[#This Row],[Comune]],Tabella_Comuni_RER[[Comune]:[Residenti al 31/12/2024]],3,FALSE())</f>
        <v>11045</v>
      </c>
      <c r="G138" s="31"/>
    </row>
    <row r="139" spans="1:7" ht="15" customHeight="1" x14ac:dyDescent="0.25">
      <c r="A139" s="31" t="s">
        <v>871</v>
      </c>
      <c r="B139" s="46" t="s">
        <v>130</v>
      </c>
      <c r="C139" s="31" t="s">
        <v>894</v>
      </c>
      <c r="D139" s="31" t="s">
        <v>751</v>
      </c>
      <c r="E139" s="47">
        <v>41640</v>
      </c>
      <c r="F139" s="43">
        <f>VLOOKUP(Tabella3[[#This Row],[Comune]],Tabella_Comuni_RER[[Comune]:[Residenti al 31/12/2024]],3,FALSE())</f>
        <v>5144</v>
      </c>
      <c r="G139" s="31"/>
    </row>
    <row r="140" spans="1:7" ht="15" customHeight="1" x14ac:dyDescent="0.25">
      <c r="A140" s="31" t="s">
        <v>871</v>
      </c>
      <c r="B140" s="46" t="s">
        <v>130</v>
      </c>
      <c r="C140" s="31" t="s">
        <v>894</v>
      </c>
      <c r="D140" s="31" t="s">
        <v>753</v>
      </c>
      <c r="E140" s="47">
        <v>41640</v>
      </c>
      <c r="F140" s="43">
        <f>VLOOKUP(Tabella3[[#This Row],[Comune]],Tabella_Comuni_RER[[Comune]:[Residenti al 31/12/2024]],3,FALSE())</f>
        <v>832</v>
      </c>
      <c r="G140" s="31"/>
    </row>
    <row r="141" spans="1:7" ht="15" customHeight="1" x14ac:dyDescent="0.25">
      <c r="A141" s="31" t="s">
        <v>871</v>
      </c>
      <c r="B141" s="46" t="s">
        <v>130</v>
      </c>
      <c r="C141" s="31" t="s">
        <v>894</v>
      </c>
      <c r="D141" s="31" t="s">
        <v>755</v>
      </c>
      <c r="E141" s="47">
        <v>41640</v>
      </c>
      <c r="F141" s="43">
        <f>VLOOKUP(Tabella3[[#This Row],[Comune]],Tabella_Comuni_RER[[Comune]:[Residenti al 31/12/2024]],3,FALSE())</f>
        <v>3474</v>
      </c>
      <c r="G141" s="31"/>
    </row>
    <row r="142" spans="1:7" ht="15" customHeight="1" x14ac:dyDescent="0.25">
      <c r="A142" s="31" t="s">
        <v>871</v>
      </c>
      <c r="B142" s="46" t="s">
        <v>130</v>
      </c>
      <c r="C142" s="31" t="s">
        <v>894</v>
      </c>
      <c r="D142" s="31" t="s">
        <v>757</v>
      </c>
      <c r="E142" s="47">
        <v>41640</v>
      </c>
      <c r="F142" s="43">
        <f>VLOOKUP(Tabella3[[#This Row],[Comune]],Tabella_Comuni_RER[[Comune]:[Residenti al 31/12/2024]],3,FALSE())</f>
        <v>1006</v>
      </c>
      <c r="G142" s="31"/>
    </row>
    <row r="143" spans="1:7" ht="15" customHeight="1" x14ac:dyDescent="0.25">
      <c r="A143" s="31" t="s">
        <v>871</v>
      </c>
      <c r="B143" s="46" t="s">
        <v>130</v>
      </c>
      <c r="C143" s="31" t="s">
        <v>894</v>
      </c>
      <c r="D143" s="31" t="s">
        <v>770</v>
      </c>
      <c r="E143" s="47">
        <v>41640</v>
      </c>
      <c r="F143" s="43">
        <f>VLOOKUP(Tabella3[[#This Row],[Comune]],Tabella_Comuni_RER[[Comune]:[Residenti al 31/12/2024]],3,FALSE())</f>
        <v>2228</v>
      </c>
      <c r="G143" s="31"/>
    </row>
    <row r="144" spans="1:7" ht="15" customHeight="1" x14ac:dyDescent="0.25">
      <c r="A144" s="31" t="s">
        <v>871</v>
      </c>
      <c r="B144" s="46" t="s">
        <v>132</v>
      </c>
      <c r="C144" s="31" t="s">
        <v>895</v>
      </c>
      <c r="D144" s="31" t="s">
        <v>805</v>
      </c>
      <c r="E144" s="47">
        <v>41656</v>
      </c>
      <c r="F144" s="43">
        <f>VLOOKUP(Tabella3[[#This Row],[Comune]],Tabella_Comuni_RER[[Comune]:[Residenti al 31/12/2024]],3,FALSE())</f>
        <v>3917</v>
      </c>
      <c r="G144" s="31"/>
    </row>
    <row r="145" spans="1:7" ht="15" customHeight="1" x14ac:dyDescent="0.25">
      <c r="A145" s="31" t="s">
        <v>871</v>
      </c>
      <c r="B145" s="46" t="s">
        <v>132</v>
      </c>
      <c r="C145" s="31" t="s">
        <v>895</v>
      </c>
      <c r="D145" s="31" t="s">
        <v>807</v>
      </c>
      <c r="E145" s="47">
        <v>41656</v>
      </c>
      <c r="F145" s="43">
        <f>VLOOKUP(Tabella3[[#This Row],[Comune]],Tabella_Comuni_RER[[Comune]:[Residenti al 31/12/2024]],3,FALSE())</f>
        <v>4632</v>
      </c>
      <c r="G145" s="31"/>
    </row>
    <row r="146" spans="1:7" ht="15" customHeight="1" x14ac:dyDescent="0.25">
      <c r="A146" s="31" t="s">
        <v>871</v>
      </c>
      <c r="B146" s="46" t="s">
        <v>132</v>
      </c>
      <c r="C146" s="31" t="s">
        <v>895</v>
      </c>
      <c r="D146" s="31" t="s">
        <v>810</v>
      </c>
      <c r="E146" s="47">
        <v>41656</v>
      </c>
      <c r="F146" s="43">
        <f>VLOOKUP(Tabella3[[#This Row],[Comune]],Tabella_Comuni_RER[[Comune]:[Residenti al 31/12/2024]],3,FALSE())</f>
        <v>10397</v>
      </c>
      <c r="G146" s="31"/>
    </row>
    <row r="147" spans="1:7" ht="15" customHeight="1" x14ac:dyDescent="0.25">
      <c r="A147" s="31" t="s">
        <v>871</v>
      </c>
      <c r="B147" s="46" t="s">
        <v>132</v>
      </c>
      <c r="C147" s="31" t="s">
        <v>895</v>
      </c>
      <c r="D147" s="31" t="s">
        <v>831</v>
      </c>
      <c r="E147" s="47">
        <v>41656</v>
      </c>
      <c r="F147" s="43">
        <f>VLOOKUP(Tabella3[[#This Row],[Comune]],Tabella_Comuni_RER[[Comune]:[Residenti al 31/12/2024]],3,FALSE())</f>
        <v>4192</v>
      </c>
      <c r="G147" s="31"/>
    </row>
    <row r="148" spans="1:7" ht="15" customHeight="1" x14ac:dyDescent="0.25">
      <c r="A148" s="31" t="s">
        <v>871</v>
      </c>
      <c r="B148" s="46" t="s">
        <v>132</v>
      </c>
      <c r="C148" s="31" t="s">
        <v>895</v>
      </c>
      <c r="D148" s="31" t="s">
        <v>832</v>
      </c>
      <c r="E148" s="47">
        <v>41656</v>
      </c>
      <c r="F148" s="43">
        <f>VLOOKUP(Tabella3[[#This Row],[Comune]],Tabella_Comuni_RER[[Comune]:[Residenti al 31/12/2024]],3,FALSE())</f>
        <v>3844</v>
      </c>
      <c r="G148" s="31"/>
    </row>
    <row r="149" spans="1:7" ht="15" customHeight="1" x14ac:dyDescent="0.25">
      <c r="A149" s="31" t="s">
        <v>871</v>
      </c>
      <c r="B149" s="46" t="s">
        <v>132</v>
      </c>
      <c r="C149" s="31" t="s">
        <v>895</v>
      </c>
      <c r="D149" s="31" t="s">
        <v>833</v>
      </c>
      <c r="E149" s="47">
        <v>41656</v>
      </c>
      <c r="F149" s="43">
        <f>VLOOKUP(Tabella3[[#This Row],[Comune]],Tabella_Comuni_RER[[Comune]:[Residenti al 31/12/2024]],3,FALSE())</f>
        <v>1805</v>
      </c>
      <c r="G149" s="31"/>
    </row>
    <row r="150" spans="1:7" ht="15" customHeight="1" x14ac:dyDescent="0.25">
      <c r="A150" s="31" t="s">
        <v>871</v>
      </c>
      <c r="B150" s="46" t="s">
        <v>132</v>
      </c>
      <c r="C150" s="31" t="s">
        <v>895</v>
      </c>
      <c r="D150" s="31" t="s">
        <v>836</v>
      </c>
      <c r="E150" s="47">
        <v>41656</v>
      </c>
      <c r="F150" s="43">
        <f>VLOOKUP(Tabella3[[#This Row],[Comune]],Tabella_Comuni_RER[[Comune]:[Residenti al 31/12/2024]],3,FALSE())</f>
        <v>3534</v>
      </c>
      <c r="G150" s="31"/>
    </row>
    <row r="151" spans="1:7" ht="15" customHeight="1" x14ac:dyDescent="0.25">
      <c r="A151" s="31" t="s">
        <v>871</v>
      </c>
      <c r="B151" s="46" t="s">
        <v>128</v>
      </c>
      <c r="C151" s="31" t="s">
        <v>896</v>
      </c>
      <c r="D151" s="31" t="s">
        <v>692</v>
      </c>
      <c r="E151" s="47">
        <v>41911</v>
      </c>
      <c r="F151" s="43">
        <f>VLOOKUP(Tabella3[[#This Row],[Comune]],Tabella_Comuni_RER[[Comune]:[Residenti al 31/12/2024]],3,FALSE())</f>
        <v>3399</v>
      </c>
      <c r="G151" s="31"/>
    </row>
    <row r="152" spans="1:7" ht="15" customHeight="1" x14ac:dyDescent="0.25">
      <c r="A152" s="31" t="s">
        <v>871</v>
      </c>
      <c r="B152" s="46" t="s">
        <v>128</v>
      </c>
      <c r="C152" s="31" t="s">
        <v>896</v>
      </c>
      <c r="D152" s="31" t="s">
        <v>701</v>
      </c>
      <c r="E152" s="47">
        <v>41911</v>
      </c>
      <c r="F152" s="43">
        <f>VLOOKUP(Tabella3[[#This Row],[Comune]],Tabella_Comuni_RER[[Comune]:[Residenti al 31/12/2024]],3,FALSE())</f>
        <v>110</v>
      </c>
      <c r="G152" s="31"/>
    </row>
    <row r="153" spans="1:7" ht="15" customHeight="1" x14ac:dyDescent="0.25">
      <c r="A153" s="31" t="s">
        <v>871</v>
      </c>
      <c r="B153" s="46" t="s">
        <v>128</v>
      </c>
      <c r="C153" s="31" t="s">
        <v>896</v>
      </c>
      <c r="D153" s="31" t="s">
        <v>702</v>
      </c>
      <c r="E153" s="47">
        <v>41911</v>
      </c>
      <c r="F153" s="43">
        <f>VLOOKUP(Tabella3[[#This Row],[Comune]],Tabella_Comuni_RER[[Comune]:[Residenti al 31/12/2024]],3,FALSE())</f>
        <v>874</v>
      </c>
      <c r="G153" s="31"/>
    </row>
    <row r="154" spans="1:7" ht="15" customHeight="1" x14ac:dyDescent="0.25">
      <c r="A154" s="31" t="s">
        <v>871</v>
      </c>
      <c r="B154" s="46" t="s">
        <v>128</v>
      </c>
      <c r="C154" s="31" t="s">
        <v>896</v>
      </c>
      <c r="D154" s="31" t="s">
        <v>703</v>
      </c>
      <c r="E154" s="47">
        <v>41911</v>
      </c>
      <c r="F154" s="43">
        <f>VLOOKUP(Tabella3[[#This Row],[Comune]],Tabella_Comuni_RER[[Comune]:[Residenti al 31/12/2024]],3,FALSE())</f>
        <v>493</v>
      </c>
      <c r="G154" s="31"/>
    </row>
    <row r="155" spans="1:7" ht="15" customHeight="1" x14ac:dyDescent="0.25">
      <c r="A155" s="31" t="s">
        <v>871</v>
      </c>
      <c r="B155" s="46" t="s">
        <v>128</v>
      </c>
      <c r="C155" s="31" t="s">
        <v>896</v>
      </c>
      <c r="D155" s="31" t="s">
        <v>715</v>
      </c>
      <c r="E155" s="47">
        <v>41911</v>
      </c>
      <c r="F155" s="43">
        <f>VLOOKUP(Tabella3[[#This Row],[Comune]],Tabella_Comuni_RER[[Comune]:[Residenti al 31/12/2024]],3,FALSE())</f>
        <v>388</v>
      </c>
      <c r="G155" s="31"/>
    </row>
    <row r="156" spans="1:7" ht="15" customHeight="1" x14ac:dyDescent="0.25">
      <c r="A156" s="31" t="s">
        <v>871</v>
      </c>
      <c r="B156" s="46" t="s">
        <v>128</v>
      </c>
      <c r="C156" s="31" t="s">
        <v>896</v>
      </c>
      <c r="D156" s="31" t="s">
        <v>718</v>
      </c>
      <c r="E156" s="47">
        <v>41911</v>
      </c>
      <c r="F156" s="43">
        <f>VLOOKUP(Tabella3[[#This Row],[Comune]],Tabella_Comuni_RER[[Comune]:[Residenti al 31/12/2024]],3,FALSE())</f>
        <v>580</v>
      </c>
      <c r="G156" s="31"/>
    </row>
    <row r="157" spans="1:7" ht="15" customHeight="1" x14ac:dyDescent="0.25">
      <c r="A157" s="31" t="s">
        <v>871</v>
      </c>
      <c r="B157" s="46" t="s">
        <v>128</v>
      </c>
      <c r="C157" s="31" t="s">
        <v>896</v>
      </c>
      <c r="D157" s="31" t="s">
        <v>727</v>
      </c>
      <c r="E157" s="47">
        <v>41911</v>
      </c>
      <c r="F157" s="43">
        <f>VLOOKUP(Tabella3[[#This Row],[Comune]],Tabella_Comuni_RER[[Comune]:[Residenti al 31/12/2024]],3,FALSE())</f>
        <v>2176</v>
      </c>
      <c r="G157" s="31"/>
    </row>
    <row r="158" spans="1:7" ht="15" customHeight="1" x14ac:dyDescent="0.25">
      <c r="A158" s="31" t="s">
        <v>871</v>
      </c>
      <c r="B158" s="46" t="s">
        <v>128</v>
      </c>
      <c r="C158" s="31" t="s">
        <v>896</v>
      </c>
      <c r="D158" s="31" t="s">
        <v>731</v>
      </c>
      <c r="E158" s="47">
        <v>41911</v>
      </c>
      <c r="F158" s="43">
        <f>VLOOKUP(Tabella3[[#This Row],[Comune]],Tabella_Comuni_RER[[Comune]:[Residenti al 31/12/2024]],3,FALSE())</f>
        <v>67</v>
      </c>
      <c r="G158" s="31"/>
    </row>
    <row r="159" spans="1:7" ht="15" customHeight="1" x14ac:dyDescent="0.25">
      <c r="A159" s="31" t="s">
        <v>871</v>
      </c>
      <c r="B159" s="46" t="s">
        <v>138</v>
      </c>
      <c r="C159" s="31" t="s">
        <v>897</v>
      </c>
      <c r="D159" s="31" t="s">
        <v>487</v>
      </c>
      <c r="E159" s="47">
        <v>38070</v>
      </c>
      <c r="F159" s="43">
        <f>VLOOKUP(Tabella3[[#This Row],[Comune]],Tabella_Comuni_RER[[Comune]:[Residenti al 31/12/2024]],3,FALSE())</f>
        <v>3221</v>
      </c>
      <c r="G159" s="31"/>
    </row>
    <row r="160" spans="1:7" ht="15" customHeight="1" x14ac:dyDescent="0.25">
      <c r="A160" s="31" t="s">
        <v>871</v>
      </c>
      <c r="B160" s="46" t="s">
        <v>138</v>
      </c>
      <c r="C160" s="31" t="s">
        <v>897</v>
      </c>
      <c r="D160" s="31" t="s">
        <v>497</v>
      </c>
      <c r="E160" s="47">
        <v>38070</v>
      </c>
      <c r="F160" s="43">
        <f>VLOOKUP(Tabella3[[#This Row],[Comune]],Tabella_Comuni_RER[[Comune]:[Residenti al 31/12/2024]],3,FALSE())</f>
        <v>3369</v>
      </c>
      <c r="G160" s="31"/>
    </row>
    <row r="161" spans="1:7" ht="15" customHeight="1" x14ac:dyDescent="0.25">
      <c r="A161" s="31" t="s">
        <v>871</v>
      </c>
      <c r="B161" s="46" t="s">
        <v>138</v>
      </c>
      <c r="C161" s="31" t="s">
        <v>897</v>
      </c>
      <c r="D161" s="31" t="s">
        <v>501</v>
      </c>
      <c r="E161" s="47">
        <v>38070</v>
      </c>
      <c r="F161" s="43">
        <f>VLOOKUP(Tabella3[[#This Row],[Comune]],Tabella_Comuni_RER[[Comune]:[Residenti al 31/12/2024]],3,FALSE())</f>
        <v>1239</v>
      </c>
      <c r="G161" s="31"/>
    </row>
    <row r="162" spans="1:7" ht="15" customHeight="1" x14ac:dyDescent="0.25">
      <c r="A162" s="31" t="s">
        <v>871</v>
      </c>
      <c r="B162" s="46" t="s">
        <v>138</v>
      </c>
      <c r="C162" s="31" t="s">
        <v>897</v>
      </c>
      <c r="D162" s="31" t="s">
        <v>505</v>
      </c>
      <c r="E162" s="47">
        <v>38070</v>
      </c>
      <c r="F162" s="43">
        <f>VLOOKUP(Tabella3[[#This Row],[Comune]],Tabella_Comuni_RER[[Comune]:[Residenti al 31/12/2024]],3,FALSE())</f>
        <v>4509</v>
      </c>
      <c r="G162" s="31"/>
    </row>
    <row r="163" spans="1:7" ht="15" customHeight="1" x14ac:dyDescent="0.25">
      <c r="A163" s="31" t="s">
        <v>871</v>
      </c>
      <c r="B163" s="46" t="s">
        <v>138</v>
      </c>
      <c r="C163" s="31" t="s">
        <v>897</v>
      </c>
      <c r="D163" s="31" t="s">
        <v>509</v>
      </c>
      <c r="E163" s="47">
        <v>38070</v>
      </c>
      <c r="F163" s="43">
        <f>VLOOKUP(Tabella3[[#This Row],[Comune]],Tabella_Comuni_RER[[Comune]:[Residenti al 31/12/2024]],3,FALSE())</f>
        <v>20786</v>
      </c>
      <c r="G163" s="31"/>
    </row>
    <row r="164" spans="1:7" ht="15" customHeight="1" x14ac:dyDescent="0.25">
      <c r="A164" s="31" t="s">
        <v>871</v>
      </c>
      <c r="B164" s="46" t="s">
        <v>138</v>
      </c>
      <c r="C164" s="31" t="s">
        <v>897</v>
      </c>
      <c r="D164" s="31" t="s">
        <v>519</v>
      </c>
      <c r="E164" s="47">
        <v>38070</v>
      </c>
      <c r="F164" s="43">
        <f>VLOOKUP(Tabella3[[#This Row],[Comune]],Tabella_Comuni_RER[[Comune]:[Residenti al 31/12/2024]],3,FALSE())</f>
        <v>6558</v>
      </c>
      <c r="G164" s="31"/>
    </row>
    <row r="165" spans="1:7" ht="15" customHeight="1" x14ac:dyDescent="0.25">
      <c r="A165" s="31" t="s">
        <v>871</v>
      </c>
      <c r="B165" s="46" t="s">
        <v>138</v>
      </c>
      <c r="C165" s="31" t="s">
        <v>897</v>
      </c>
      <c r="D165" s="31" t="s">
        <v>521</v>
      </c>
      <c r="E165" s="47">
        <v>38070</v>
      </c>
      <c r="F165" s="43">
        <f>VLOOKUP(Tabella3[[#This Row],[Comune]],Tabella_Comuni_RER[[Comune]:[Residenti al 31/12/2024]],3,FALSE())</f>
        <v>1926</v>
      </c>
      <c r="G165" s="31"/>
    </row>
    <row r="166" spans="1:7" ht="15" customHeight="1" x14ac:dyDescent="0.25">
      <c r="A166" s="31" t="s">
        <v>871</v>
      </c>
      <c r="B166" s="46" t="s">
        <v>138</v>
      </c>
      <c r="C166" s="31" t="s">
        <v>897</v>
      </c>
      <c r="D166" s="31" t="s">
        <v>531</v>
      </c>
      <c r="E166" s="47">
        <v>38070</v>
      </c>
      <c r="F166" s="43">
        <f>VLOOKUP(Tabella3[[#This Row],[Comune]],Tabella_Comuni_RER[[Comune]:[Residenti al 31/12/2024]],3,FALSE())</f>
        <v>69730</v>
      </c>
      <c r="G166" s="31"/>
    </row>
    <row r="167" spans="1:7" ht="15" customHeight="1" x14ac:dyDescent="0.25">
      <c r="A167" s="31" t="s">
        <v>871</v>
      </c>
      <c r="B167" s="46" t="s">
        <v>138</v>
      </c>
      <c r="C167" s="31" t="s">
        <v>897</v>
      </c>
      <c r="D167" s="31" t="s">
        <v>540</v>
      </c>
      <c r="E167" s="47">
        <v>38070</v>
      </c>
      <c r="F167" s="43">
        <f>VLOOKUP(Tabella3[[#This Row],[Comune]],Tabella_Comuni_RER[[Comune]:[Residenti al 31/12/2024]],3,FALSE())</f>
        <v>16908</v>
      </c>
      <c r="G167" s="31"/>
    </row>
    <row r="168" spans="1:7" ht="15" customHeight="1" x14ac:dyDescent="0.25">
      <c r="A168" s="31" t="s">
        <v>871</v>
      </c>
      <c r="B168" s="46" t="s">
        <v>138</v>
      </c>
      <c r="C168" s="31" t="s">
        <v>897</v>
      </c>
      <c r="D168" s="31" t="s">
        <v>554</v>
      </c>
      <c r="E168" s="47">
        <v>38070</v>
      </c>
      <c r="F168" s="43">
        <f>VLOOKUP(Tabella3[[#This Row],[Comune]],Tabella_Comuni_RER[[Comune]:[Residenti al 31/12/2024]],3,FALSE())</f>
        <v>4651</v>
      </c>
      <c r="G168" s="31"/>
    </row>
    <row r="169" spans="1:7" ht="15" customHeight="1" x14ac:dyDescent="0.25">
      <c r="A169" s="31" t="s">
        <v>871</v>
      </c>
      <c r="B169" s="46" t="s">
        <v>130</v>
      </c>
      <c r="C169" s="31" t="s">
        <v>898</v>
      </c>
      <c r="D169" s="31" t="s">
        <v>741</v>
      </c>
      <c r="E169" s="47">
        <v>39814</v>
      </c>
      <c r="F169" s="43">
        <f>VLOOKUP(Tabella3[[#This Row],[Comune]],Tabella_Comuni_RER[[Comune]:[Residenti al 31/12/2024]],3,FALSE())</f>
        <v>14907</v>
      </c>
      <c r="G169" s="31"/>
    </row>
    <row r="170" spans="1:7" ht="15" customHeight="1" x14ac:dyDescent="0.25">
      <c r="A170" s="31" t="s">
        <v>871</v>
      </c>
      <c r="B170" s="46" t="s">
        <v>130</v>
      </c>
      <c r="C170" s="31" t="s">
        <v>898</v>
      </c>
      <c r="D170" s="31" t="s">
        <v>745</v>
      </c>
      <c r="E170" s="47">
        <v>39814</v>
      </c>
      <c r="F170" s="43">
        <f>VLOOKUP(Tabella3[[#This Row],[Comune]],Tabella_Comuni_RER[[Comune]:[Residenti al 31/12/2024]],3,FALSE())</f>
        <v>9300</v>
      </c>
      <c r="G170" s="31"/>
    </row>
    <row r="171" spans="1:7" ht="15" customHeight="1" x14ac:dyDescent="0.25">
      <c r="A171" s="31" t="s">
        <v>871</v>
      </c>
      <c r="B171" s="46" t="s">
        <v>130</v>
      </c>
      <c r="C171" s="31" t="s">
        <v>898</v>
      </c>
      <c r="D171" s="31" t="s">
        <v>754</v>
      </c>
      <c r="E171" s="47">
        <v>39814</v>
      </c>
      <c r="F171" s="43">
        <f>VLOOKUP(Tabella3[[#This Row],[Comune]],Tabella_Comuni_RER[[Comune]:[Residenti al 31/12/2024]],3,FALSE())</f>
        <v>11475</v>
      </c>
      <c r="G171" s="31"/>
    </row>
    <row r="172" spans="1:7" ht="15" customHeight="1" x14ac:dyDescent="0.25">
      <c r="A172" s="31" t="s">
        <v>871</v>
      </c>
      <c r="B172" s="46" t="s">
        <v>130</v>
      </c>
      <c r="C172" s="31" t="s">
        <v>898</v>
      </c>
      <c r="D172" s="31" t="s">
        <v>762</v>
      </c>
      <c r="E172" s="47">
        <v>39814</v>
      </c>
      <c r="F172" s="43">
        <f>VLOOKUP(Tabella3[[#This Row],[Comune]],Tabella_Comuni_RER[[Comune]:[Residenti al 31/12/2024]],3,FALSE())</f>
        <v>6074</v>
      </c>
      <c r="G172" s="31"/>
    </row>
    <row r="173" spans="1:7" ht="15" customHeight="1" x14ac:dyDescent="0.25">
      <c r="A173" s="31" t="s">
        <v>871</v>
      </c>
      <c r="B173" s="46" t="s">
        <v>130</v>
      </c>
      <c r="C173" s="31" t="s">
        <v>898</v>
      </c>
      <c r="D173" s="31" t="s">
        <v>773</v>
      </c>
      <c r="E173" s="47">
        <v>39814</v>
      </c>
      <c r="F173" s="43">
        <f>VLOOKUP(Tabella3[[#This Row],[Comune]],Tabella_Comuni_RER[[Comune]:[Residenti al 31/12/2024]],3,FALSE())</f>
        <v>9708</v>
      </c>
      <c r="G173" s="31"/>
    </row>
    <row r="174" spans="1:7" ht="15" customHeight="1" x14ac:dyDescent="0.25">
      <c r="A174" s="31" t="s">
        <v>871</v>
      </c>
      <c r="B174" s="46" t="s">
        <v>132</v>
      </c>
      <c r="C174" s="31" t="s">
        <v>899</v>
      </c>
      <c r="D174" s="31" t="s">
        <v>802</v>
      </c>
      <c r="E174" s="47">
        <v>39448</v>
      </c>
      <c r="F174" s="43">
        <f>VLOOKUP(Tabella3[[#This Row],[Comune]],Tabella_Comuni_RER[[Comune]:[Residenti al 31/12/2024]],3,FALSE())</f>
        <v>5571</v>
      </c>
      <c r="G174" s="31"/>
    </row>
    <row r="175" spans="1:7" ht="15" customHeight="1" x14ac:dyDescent="0.25">
      <c r="A175" s="31" t="s">
        <v>871</v>
      </c>
      <c r="B175" s="46" t="s">
        <v>132</v>
      </c>
      <c r="C175" s="31" t="s">
        <v>899</v>
      </c>
      <c r="D175" s="31" t="s">
        <v>812</v>
      </c>
      <c r="E175" s="47">
        <v>39448</v>
      </c>
      <c r="F175" s="43">
        <f>VLOOKUP(Tabella3[[#This Row],[Comune]],Tabella_Comuni_RER[[Comune]:[Residenti al 31/12/2024]],3,FALSE())</f>
        <v>25280</v>
      </c>
      <c r="G175" s="31"/>
    </row>
    <row r="176" spans="1:7" ht="15" customHeight="1" x14ac:dyDescent="0.25">
      <c r="A176" s="31" t="s">
        <v>871</v>
      </c>
      <c r="B176" s="46" t="s">
        <v>132</v>
      </c>
      <c r="C176" s="31" t="s">
        <v>899</v>
      </c>
      <c r="D176" s="31" t="s">
        <v>813</v>
      </c>
      <c r="E176" s="47">
        <v>39448</v>
      </c>
      <c r="F176" s="43">
        <f>VLOOKUP(Tabella3[[#This Row],[Comune]],Tabella_Comuni_RER[[Comune]:[Residenti al 31/12/2024]],3,FALSE())</f>
        <v>6946</v>
      </c>
      <c r="G176" s="31"/>
    </row>
    <row r="177" spans="1:7" ht="15" customHeight="1" x14ac:dyDescent="0.25">
      <c r="A177" s="31" t="s">
        <v>871</v>
      </c>
      <c r="B177" s="46" t="s">
        <v>132</v>
      </c>
      <c r="C177" s="31" t="s">
        <v>899</v>
      </c>
      <c r="D177" s="31" t="s">
        <v>824</v>
      </c>
      <c r="E177" s="47">
        <v>39448</v>
      </c>
      <c r="F177" s="43">
        <f>VLOOKUP(Tabella3[[#This Row],[Comune]],Tabella_Comuni_RER[[Comune]:[Residenti al 31/12/2024]],3,FALSE())</f>
        <v>6128</v>
      </c>
      <c r="G177" s="31"/>
    </row>
    <row r="178" spans="1:7" ht="15" customHeight="1" x14ac:dyDescent="0.25">
      <c r="A178" s="31" t="s">
        <v>871</v>
      </c>
      <c r="B178" s="46" t="s">
        <v>132</v>
      </c>
      <c r="C178" s="31" t="s">
        <v>899</v>
      </c>
      <c r="D178" s="31" t="s">
        <v>825</v>
      </c>
      <c r="E178" s="47">
        <v>39448</v>
      </c>
      <c r="F178" s="43">
        <f>VLOOKUP(Tabella3[[#This Row],[Comune]],Tabella_Comuni_RER[[Comune]:[Residenti al 31/12/2024]],3,FALSE())</f>
        <v>4053</v>
      </c>
      <c r="G178" s="31"/>
    </row>
    <row r="179" spans="1:7" ht="15" customHeight="1" x14ac:dyDescent="0.25">
      <c r="A179" s="31" t="s">
        <v>871</v>
      </c>
      <c r="B179" s="46" t="s">
        <v>132</v>
      </c>
      <c r="C179" s="31" t="s">
        <v>899</v>
      </c>
      <c r="D179" s="31" t="s">
        <v>827</v>
      </c>
      <c r="E179" s="47">
        <v>39448</v>
      </c>
      <c r="F179" s="43">
        <f>VLOOKUP(Tabella3[[#This Row],[Comune]],Tabella_Comuni_RER[[Comune]:[Residenti al 31/12/2024]],3,FALSE())</f>
        <v>8265</v>
      </c>
      <c r="G179" s="31"/>
    </row>
    <row r="180" spans="1:7" ht="15" customHeight="1" x14ac:dyDescent="0.25">
      <c r="A180" s="31" t="s">
        <v>871</v>
      </c>
      <c r="B180" s="46" t="s">
        <v>138</v>
      </c>
      <c r="C180" s="31" t="s">
        <v>900</v>
      </c>
      <c r="D180" s="31" t="s">
        <v>479</v>
      </c>
      <c r="E180" s="47">
        <v>39448</v>
      </c>
      <c r="F180" s="43">
        <f>VLOOKUP(Tabella3[[#This Row],[Comune]],Tabella_Comuni_RER[[Comune]:[Residenti al 31/12/2024]],3,FALSE())</f>
        <v>9585</v>
      </c>
      <c r="G180" s="31"/>
    </row>
    <row r="181" spans="1:7" ht="15" customHeight="1" x14ac:dyDescent="0.25">
      <c r="A181" s="31" t="s">
        <v>871</v>
      </c>
      <c r="B181" s="46" t="s">
        <v>138</v>
      </c>
      <c r="C181" s="31" t="s">
        <v>900</v>
      </c>
      <c r="D181" s="31" t="s">
        <v>483</v>
      </c>
      <c r="E181" s="47">
        <v>39448</v>
      </c>
      <c r="F181" s="43">
        <f>VLOOKUP(Tabella3[[#This Row],[Comune]],Tabella_Comuni_RER[[Comune]:[Residenti al 31/12/2024]],3,FALSE())</f>
        <v>5855</v>
      </c>
      <c r="G181" s="31"/>
    </row>
    <row r="182" spans="1:7" ht="15" customHeight="1" x14ac:dyDescent="0.25">
      <c r="A182" s="31" t="s">
        <v>871</v>
      </c>
      <c r="B182" s="46" t="s">
        <v>138</v>
      </c>
      <c r="C182" s="31" t="s">
        <v>900</v>
      </c>
      <c r="D182" s="31" t="s">
        <v>507</v>
      </c>
      <c r="E182" s="47">
        <v>39448</v>
      </c>
      <c r="F182" s="43">
        <f>VLOOKUP(Tabella3[[#This Row],[Comune]],Tabella_Comuni_RER[[Comune]:[Residenti al 31/12/2024]],3,FALSE())</f>
        <v>18511</v>
      </c>
      <c r="G182" s="31"/>
    </row>
    <row r="183" spans="1:7" ht="15" customHeight="1" x14ac:dyDescent="0.25">
      <c r="A183" s="31" t="s">
        <v>871</v>
      </c>
      <c r="B183" s="46" t="s">
        <v>138</v>
      </c>
      <c r="C183" s="31" t="s">
        <v>900</v>
      </c>
      <c r="D183" s="31" t="s">
        <v>511</v>
      </c>
      <c r="E183" s="47">
        <v>39448</v>
      </c>
      <c r="F183" s="43">
        <f>VLOOKUP(Tabella3[[#This Row],[Comune]],Tabella_Comuni_RER[[Comune]:[Residenti al 31/12/2024]],3,FALSE())</f>
        <v>6691</v>
      </c>
      <c r="G183" s="31"/>
    </row>
    <row r="184" spans="1:7" ht="15" customHeight="1" x14ac:dyDescent="0.25">
      <c r="A184" s="31" t="s">
        <v>871</v>
      </c>
      <c r="B184" s="46" t="s">
        <v>138</v>
      </c>
      <c r="C184" s="31" t="s">
        <v>900</v>
      </c>
      <c r="D184" s="31" t="s">
        <v>525</v>
      </c>
      <c r="E184" s="47">
        <v>39448</v>
      </c>
      <c r="F184" s="43">
        <f>VLOOKUP(Tabella3[[#This Row],[Comune]],Tabella_Comuni_RER[[Comune]:[Residenti al 31/12/2024]],3,FALSE())</f>
        <v>5763</v>
      </c>
      <c r="G184" s="31"/>
    </row>
    <row r="185" spans="1:7" ht="15" customHeight="1" x14ac:dyDescent="0.25">
      <c r="A185" s="31" t="s">
        <v>871</v>
      </c>
      <c r="B185" s="46" t="s">
        <v>138</v>
      </c>
      <c r="C185" s="31" t="s">
        <v>900</v>
      </c>
      <c r="D185" s="31" t="s">
        <v>560</v>
      </c>
      <c r="E185" s="47">
        <v>39448</v>
      </c>
      <c r="F185" s="43">
        <f>VLOOKUP(Tabella3[[#This Row],[Comune]],Tabella_Comuni_RER[[Comune]:[Residenti al 31/12/2024]],3,FALSE())</f>
        <v>7428</v>
      </c>
      <c r="G185" s="31"/>
    </row>
    <row r="186" spans="1:7" ht="15" customHeight="1" x14ac:dyDescent="0.25">
      <c r="A186" s="31" t="s">
        <v>871</v>
      </c>
      <c r="B186" s="46" t="s">
        <v>138</v>
      </c>
      <c r="C186" s="31" t="s">
        <v>900</v>
      </c>
      <c r="D186" s="31" t="s">
        <v>566</v>
      </c>
      <c r="E186" s="47">
        <v>39448</v>
      </c>
      <c r="F186" s="43">
        <f>VLOOKUP(Tabella3[[#This Row],[Comune]],Tabella_Comuni_RER[[Comune]:[Residenti al 31/12/2024]],3,FALSE())</f>
        <v>9850</v>
      </c>
      <c r="G186" s="31"/>
    </row>
    <row r="187" spans="1:7" ht="15" customHeight="1" x14ac:dyDescent="0.25">
      <c r="A187" s="31" t="s">
        <v>871</v>
      </c>
      <c r="B187" s="46" t="s">
        <v>138</v>
      </c>
      <c r="C187" s="31" t="s">
        <v>900</v>
      </c>
      <c r="D187" s="31" t="s">
        <v>572</v>
      </c>
      <c r="E187" s="47">
        <v>39448</v>
      </c>
      <c r="F187" s="43">
        <f>VLOOKUP(Tabella3[[#This Row],[Comune]],Tabella_Comuni_RER[[Comune]:[Residenti al 31/12/2024]],3,FALSE())</f>
        <v>13307</v>
      </c>
      <c r="G187" s="31"/>
    </row>
    <row r="188" spans="1:7" ht="15" customHeight="1" x14ac:dyDescent="0.25">
      <c r="A188" s="31" t="s">
        <v>871</v>
      </c>
      <c r="B188" s="46" t="s">
        <v>134</v>
      </c>
      <c r="C188" s="31" t="s">
        <v>901</v>
      </c>
      <c r="D188" s="31" t="s">
        <v>780</v>
      </c>
      <c r="E188" s="47">
        <v>39814</v>
      </c>
      <c r="F188" s="43">
        <f>VLOOKUP(Tabella3[[#This Row],[Comune]],Tabella_Comuni_RER[[Comune]:[Residenti al 31/12/2024]],3,FALSE())</f>
        <v>7198</v>
      </c>
      <c r="G188" s="31"/>
    </row>
    <row r="189" spans="1:7" ht="15" customHeight="1" x14ac:dyDescent="0.25">
      <c r="A189" s="31" t="s">
        <v>871</v>
      </c>
      <c r="B189" s="46" t="s">
        <v>134</v>
      </c>
      <c r="C189" s="31" t="s">
        <v>901</v>
      </c>
      <c r="D189" s="31" t="s">
        <v>781</v>
      </c>
      <c r="E189" s="47">
        <v>39814</v>
      </c>
      <c r="F189" s="43">
        <f>VLOOKUP(Tabella3[[#This Row],[Comune]],Tabella_Comuni_RER[[Comune]:[Residenti al 31/12/2024]],3,FALSE())</f>
        <v>2478</v>
      </c>
      <c r="G189" s="31"/>
    </row>
    <row r="190" spans="1:7" ht="15" customHeight="1" x14ac:dyDescent="0.25">
      <c r="A190" s="31" t="s">
        <v>871</v>
      </c>
      <c r="B190" s="46" t="s">
        <v>134</v>
      </c>
      <c r="C190" s="31" t="s">
        <v>901</v>
      </c>
      <c r="D190" s="31" t="s">
        <v>782</v>
      </c>
      <c r="E190" s="47">
        <v>39814</v>
      </c>
      <c r="F190" s="43">
        <f>VLOOKUP(Tabella3[[#This Row],[Comune]],Tabella_Comuni_RER[[Comune]:[Residenti al 31/12/2024]],3,FALSE())</f>
        <v>9554</v>
      </c>
      <c r="G190" s="31"/>
    </row>
    <row r="191" spans="1:7" ht="15" customHeight="1" x14ac:dyDescent="0.25">
      <c r="A191" s="31" t="s">
        <v>871</v>
      </c>
      <c r="B191" s="46" t="s">
        <v>134</v>
      </c>
      <c r="C191" s="31" t="s">
        <v>901</v>
      </c>
      <c r="D191" s="31" t="s">
        <v>786</v>
      </c>
      <c r="E191" s="47">
        <v>39814</v>
      </c>
      <c r="F191" s="43">
        <f>VLOOKUP(Tabella3[[#This Row],[Comune]],Tabella_Comuni_RER[[Comune]:[Residenti al 31/12/2024]],3,FALSE())</f>
        <v>58616</v>
      </c>
      <c r="G191" s="31"/>
    </row>
    <row r="192" spans="1:7" ht="15" customHeight="1" x14ac:dyDescent="0.25">
      <c r="A192" s="31" t="s">
        <v>871</v>
      </c>
      <c r="B192" s="46" t="s">
        <v>134</v>
      </c>
      <c r="C192" s="31" t="s">
        <v>901</v>
      </c>
      <c r="D192" s="31" t="s">
        <v>791</v>
      </c>
      <c r="E192" s="47">
        <v>39814</v>
      </c>
      <c r="F192" s="43">
        <f>VLOOKUP(Tabella3[[#This Row],[Comune]],Tabella_Comuni_RER[[Comune]:[Residenti al 31/12/2024]],3,FALSE())</f>
        <v>5785</v>
      </c>
      <c r="G192" s="31"/>
    </row>
    <row r="193" spans="1:7" ht="15" customHeight="1" x14ac:dyDescent="0.25">
      <c r="A193" s="31" t="s">
        <v>871</v>
      </c>
      <c r="B193" s="46" t="s">
        <v>134</v>
      </c>
      <c r="C193" s="31" t="s">
        <v>901</v>
      </c>
      <c r="D193" s="31" t="s">
        <v>794</v>
      </c>
      <c r="E193" s="47">
        <v>39814</v>
      </c>
      <c r="F193" s="43">
        <f>VLOOKUP(Tabella3[[#This Row],[Comune]],Tabella_Comuni_RER[[Comune]:[Residenti al 31/12/2024]],3,FALSE())</f>
        <v>4466</v>
      </c>
      <c r="G193" s="31"/>
    </row>
    <row r="194" spans="1:7" ht="15" customHeight="1" x14ac:dyDescent="0.25">
      <c r="A194" s="31" t="s">
        <v>871</v>
      </c>
      <c r="B194" s="46" t="s">
        <v>146</v>
      </c>
      <c r="C194" s="31" t="s">
        <v>902</v>
      </c>
      <c r="D194" s="31" t="s">
        <v>584</v>
      </c>
      <c r="E194" s="47">
        <v>41657</v>
      </c>
      <c r="F194" s="43">
        <f>VLOOKUP(Tabella3[[#This Row],[Comune]],Tabella_Comuni_RER[[Comune]:[Residenti al 31/12/2024]],3,FALSE())</f>
        <v>11190</v>
      </c>
      <c r="G194" s="31"/>
    </row>
    <row r="195" spans="1:7" ht="15" customHeight="1" x14ac:dyDescent="0.25">
      <c r="A195" s="31" t="s">
        <v>871</v>
      </c>
      <c r="B195" s="46" t="s">
        <v>146</v>
      </c>
      <c r="C195" s="31" t="s">
        <v>902</v>
      </c>
      <c r="D195" s="31" t="s">
        <v>587</v>
      </c>
      <c r="E195" s="47">
        <v>41657</v>
      </c>
      <c r="F195" s="43">
        <f>VLOOKUP(Tabella3[[#This Row],[Comune]],Tabella_Comuni_RER[[Comune]:[Residenti al 31/12/2024]],3,FALSE())</f>
        <v>6524</v>
      </c>
      <c r="G195" s="31"/>
    </row>
    <row r="196" spans="1:7" ht="15" customHeight="1" x14ac:dyDescent="0.25">
      <c r="A196" s="31" t="s">
        <v>871</v>
      </c>
      <c r="B196" s="46" t="s">
        <v>146</v>
      </c>
      <c r="C196" s="31" t="s">
        <v>902</v>
      </c>
      <c r="D196" s="31" t="s">
        <v>590</v>
      </c>
      <c r="E196" s="47">
        <v>41657</v>
      </c>
      <c r="F196" s="43">
        <f>VLOOKUP(Tabella3[[#This Row],[Comune]],Tabella_Comuni_RER[[Comune]:[Residenti al 31/12/2024]],3,FALSE())</f>
        <v>3629</v>
      </c>
      <c r="G196" s="31"/>
    </row>
    <row r="197" spans="1:7" ht="15" customHeight="1" x14ac:dyDescent="0.25">
      <c r="A197" s="31" t="s">
        <v>871</v>
      </c>
      <c r="B197" s="46" t="s">
        <v>146</v>
      </c>
      <c r="C197" s="31" t="s">
        <v>902</v>
      </c>
      <c r="D197" s="31" t="s">
        <v>591</v>
      </c>
      <c r="E197" s="47">
        <v>41657</v>
      </c>
      <c r="F197" s="43">
        <f>VLOOKUP(Tabella3[[#This Row],[Comune]],Tabella_Comuni_RER[[Comune]:[Residenti al 31/12/2024]],3,FALSE())</f>
        <v>1605</v>
      </c>
      <c r="G197" s="31"/>
    </row>
    <row r="198" spans="1:7" ht="15" customHeight="1" x14ac:dyDescent="0.25">
      <c r="A198" s="31" t="s">
        <v>871</v>
      </c>
      <c r="B198" s="46" t="s">
        <v>146</v>
      </c>
      <c r="C198" s="31" t="s">
        <v>902</v>
      </c>
      <c r="D198" s="31" t="s">
        <v>593</v>
      </c>
      <c r="E198" s="47">
        <v>41657</v>
      </c>
      <c r="F198" s="43">
        <f>VLOOKUP(Tabella3[[#This Row],[Comune]],Tabella_Comuni_RER[[Comune]:[Residenti al 31/12/2024]],3,FALSE())</f>
        <v>13157</v>
      </c>
      <c r="G198" s="31"/>
    </row>
    <row r="199" spans="1:7" ht="15" customHeight="1" x14ac:dyDescent="0.25">
      <c r="A199" s="31" t="s">
        <v>871</v>
      </c>
      <c r="B199" s="46" t="s">
        <v>146</v>
      </c>
      <c r="C199" s="31" t="s">
        <v>902</v>
      </c>
      <c r="D199" s="31" t="s">
        <v>594</v>
      </c>
      <c r="E199" s="47">
        <v>41657</v>
      </c>
      <c r="F199" s="43">
        <f>VLOOKUP(Tabella3[[#This Row],[Comune]],Tabella_Comuni_RER[[Comune]:[Residenti al 31/12/2024]],3,FALSE())</f>
        <v>2564</v>
      </c>
      <c r="G199" s="31"/>
    </row>
    <row r="200" spans="1:7" ht="15" customHeight="1" x14ac:dyDescent="0.25">
      <c r="A200" s="31" t="s">
        <v>871</v>
      </c>
      <c r="B200" s="46" t="s">
        <v>146</v>
      </c>
      <c r="C200" s="31" t="s">
        <v>902</v>
      </c>
      <c r="D200" s="31" t="s">
        <v>599</v>
      </c>
      <c r="E200" s="47">
        <v>41657</v>
      </c>
      <c r="F200" s="43">
        <f>VLOOKUP(Tabella3[[#This Row],[Comune]],Tabella_Comuni_RER[[Comune]:[Residenti al 31/12/2024]],3,FALSE())</f>
        <v>10025</v>
      </c>
      <c r="G200" s="31"/>
    </row>
    <row r="201" spans="1:7" ht="15" customHeight="1" x14ac:dyDescent="0.25">
      <c r="A201" s="31" t="s">
        <v>871</v>
      </c>
      <c r="B201" s="46" t="s">
        <v>146</v>
      </c>
      <c r="C201" s="31" t="s">
        <v>902</v>
      </c>
      <c r="D201" s="31" t="s">
        <v>601</v>
      </c>
      <c r="E201" s="47">
        <v>41657</v>
      </c>
      <c r="F201" s="43">
        <f>VLOOKUP(Tabella3[[#This Row],[Comune]],Tabella_Comuni_RER[[Comune]:[Residenti al 31/12/2024]],3,FALSE())</f>
        <v>4302</v>
      </c>
      <c r="G201" s="31"/>
    </row>
    <row r="202" spans="1:7" ht="15" customHeight="1" x14ac:dyDescent="0.25">
      <c r="A202" s="31" t="s">
        <v>871</v>
      </c>
      <c r="B202" s="46" t="s">
        <v>146</v>
      </c>
      <c r="C202" s="31" t="s">
        <v>902</v>
      </c>
      <c r="D202" s="31" t="s">
        <v>603</v>
      </c>
      <c r="E202" s="47">
        <v>41657</v>
      </c>
      <c r="F202" s="43">
        <f>VLOOKUP(Tabella3[[#This Row],[Comune]],Tabella_Comuni_RER[[Comune]:[Residenti al 31/12/2024]],3,FALSE())</f>
        <v>715</v>
      </c>
      <c r="G202" s="31"/>
    </row>
    <row r="203" spans="1:7" ht="15" customHeight="1" x14ac:dyDescent="0.25">
      <c r="A203" s="31" t="s">
        <v>871</v>
      </c>
      <c r="B203" s="46" t="s">
        <v>146</v>
      </c>
      <c r="C203" s="31" t="s">
        <v>902</v>
      </c>
      <c r="D203" s="31" t="s">
        <v>604</v>
      </c>
      <c r="E203" s="47">
        <v>41657</v>
      </c>
      <c r="F203" s="43">
        <f>VLOOKUP(Tabella3[[#This Row],[Comune]],Tabella_Comuni_RER[[Comune]:[Residenti al 31/12/2024]],3,FALSE())</f>
        <v>6379</v>
      </c>
      <c r="G203" s="31"/>
    </row>
    <row r="204" spans="1:7" ht="15" customHeight="1" x14ac:dyDescent="0.25">
      <c r="A204" s="31" t="s">
        <v>871</v>
      </c>
      <c r="B204" s="46" t="s">
        <v>146</v>
      </c>
      <c r="C204" s="31" t="s">
        <v>902</v>
      </c>
      <c r="D204" s="31" t="s">
        <v>605</v>
      </c>
      <c r="E204" s="47">
        <v>41657</v>
      </c>
      <c r="F204" s="43">
        <f>VLOOKUP(Tabella3[[#This Row],[Comune]],Tabella_Comuni_RER[[Comune]:[Residenti al 31/12/2024]],3,FALSE())</f>
        <v>674</v>
      </c>
      <c r="G204" s="31"/>
    </row>
    <row r="205" spans="1:7" ht="15" customHeight="1" x14ac:dyDescent="0.25">
      <c r="A205" s="31" t="s">
        <v>871</v>
      </c>
      <c r="B205" s="46" t="s">
        <v>146</v>
      </c>
      <c r="C205" s="31" t="s">
        <v>902</v>
      </c>
      <c r="D205" s="31" t="s">
        <v>606</v>
      </c>
      <c r="E205" s="47">
        <v>41657</v>
      </c>
      <c r="F205" s="43">
        <f>VLOOKUP(Tabella3[[#This Row],[Comune]],Tabella_Comuni_RER[[Comune]:[Residenti al 31/12/2024]],3,FALSE())</f>
        <v>1821</v>
      </c>
      <c r="G205" s="31"/>
    </row>
    <row r="206" spans="1:7" ht="15" customHeight="1" x14ac:dyDescent="0.25">
      <c r="A206" s="31" t="s">
        <v>871</v>
      </c>
      <c r="B206" s="46" t="s">
        <v>146</v>
      </c>
      <c r="C206" s="31" t="s">
        <v>902</v>
      </c>
      <c r="D206" s="31" t="s">
        <v>610</v>
      </c>
      <c r="E206" s="47">
        <v>41657</v>
      </c>
      <c r="F206" s="43">
        <f>VLOOKUP(Tabella3[[#This Row],[Comune]],Tabella_Comuni_RER[[Comune]:[Residenti al 31/12/2024]],3,FALSE())</f>
        <v>4027</v>
      </c>
      <c r="G206" s="31"/>
    </row>
    <row r="207" spans="1:7" ht="15" customHeight="1" x14ac:dyDescent="0.25">
      <c r="A207" s="31" t="s">
        <v>871</v>
      </c>
      <c r="B207" s="46" t="s">
        <v>146</v>
      </c>
      <c r="C207" s="31" t="s">
        <v>902</v>
      </c>
      <c r="D207" s="31" t="s">
        <v>615</v>
      </c>
      <c r="E207" s="47">
        <v>41657</v>
      </c>
      <c r="F207" s="43">
        <f>VLOOKUP(Tabella3[[#This Row],[Comune]],Tabella_Comuni_RER[[Comune]:[Residenti al 31/12/2024]],3,FALSE())</f>
        <v>1079</v>
      </c>
      <c r="G207" s="31"/>
    </row>
    <row r="208" spans="1:7" ht="15" customHeight="1" x14ac:dyDescent="0.25">
      <c r="A208" s="31" t="s">
        <v>871</v>
      </c>
      <c r="B208" s="46" t="s">
        <v>146</v>
      </c>
      <c r="C208" s="31" t="s">
        <v>903</v>
      </c>
      <c r="D208" s="31" t="s">
        <v>586</v>
      </c>
      <c r="E208" s="47">
        <v>38718</v>
      </c>
      <c r="F208" s="43">
        <f>VLOOKUP(Tabella3[[#This Row],[Comune]],Tabella_Comuni_RER[[Comune]:[Residenti al 31/12/2024]],3,FALSE())</f>
        <v>2920</v>
      </c>
      <c r="G208" s="31"/>
    </row>
    <row r="209" spans="1:7" ht="15" customHeight="1" x14ac:dyDescent="0.25">
      <c r="A209" s="31" t="s">
        <v>871</v>
      </c>
      <c r="B209" s="46" t="s">
        <v>146</v>
      </c>
      <c r="C209" s="31" t="s">
        <v>903</v>
      </c>
      <c r="D209" s="31" t="s">
        <v>589</v>
      </c>
      <c r="E209" s="47">
        <v>38718</v>
      </c>
      <c r="F209" s="43">
        <f>VLOOKUP(Tabella3[[#This Row],[Comune]],Tabella_Comuni_RER[[Comune]:[Residenti al 31/12/2024]],3,FALSE())</f>
        <v>25897</v>
      </c>
      <c r="G209" s="31"/>
    </row>
    <row r="210" spans="1:7" ht="15" customHeight="1" x14ac:dyDescent="0.25">
      <c r="A210" s="31" t="s">
        <v>871</v>
      </c>
      <c r="B210" s="46" t="s">
        <v>146</v>
      </c>
      <c r="C210" s="31" t="s">
        <v>903</v>
      </c>
      <c r="D210" s="31" t="s">
        <v>595</v>
      </c>
      <c r="E210" s="47">
        <v>38718</v>
      </c>
      <c r="F210" s="43">
        <f>VLOOKUP(Tabella3[[#This Row],[Comune]],Tabella_Comuni_RER[[Comune]:[Residenti al 31/12/2024]],3,FALSE())</f>
        <v>10933</v>
      </c>
      <c r="G210" s="31"/>
    </row>
    <row r="211" spans="1:7" ht="15" customHeight="1" x14ac:dyDescent="0.25">
      <c r="A211" s="31" t="s">
        <v>871</v>
      </c>
      <c r="B211" s="46" t="s">
        <v>146</v>
      </c>
      <c r="C211" s="31" t="s">
        <v>903</v>
      </c>
      <c r="D211" s="31" t="s">
        <v>596</v>
      </c>
      <c r="E211" s="47">
        <v>38718</v>
      </c>
      <c r="F211" s="43">
        <f>VLOOKUP(Tabella3[[#This Row],[Comune]],Tabella_Comuni_RER[[Comune]:[Residenti al 31/12/2024]],3,FALSE())</f>
        <v>9429</v>
      </c>
      <c r="G211" s="31"/>
    </row>
    <row r="212" spans="1:7" ht="15" customHeight="1" x14ac:dyDescent="0.25">
      <c r="A212" s="31" t="s">
        <v>871</v>
      </c>
      <c r="B212" s="46" t="s">
        <v>146</v>
      </c>
      <c r="C212" s="31" t="s">
        <v>903</v>
      </c>
      <c r="D212" s="31" t="s">
        <v>598</v>
      </c>
      <c r="E212" s="47">
        <v>38718</v>
      </c>
      <c r="F212" s="43">
        <f>VLOOKUP(Tabella3[[#This Row],[Comune]],Tabella_Comuni_RER[[Comune]:[Residenti al 31/12/2024]],3,FALSE())</f>
        <v>7196</v>
      </c>
      <c r="G212" s="31"/>
    </row>
    <row r="213" spans="1:7" ht="15" customHeight="1" x14ac:dyDescent="0.25">
      <c r="A213" s="31" t="s">
        <v>871</v>
      </c>
      <c r="B213" s="46" t="s">
        <v>146</v>
      </c>
      <c r="C213" s="31" t="s">
        <v>903</v>
      </c>
      <c r="D213" s="31" t="s">
        <v>607</v>
      </c>
      <c r="E213" s="47">
        <v>38718</v>
      </c>
      <c r="F213" s="43">
        <f>VLOOKUP(Tabella3[[#This Row],[Comune]],Tabella_Comuni_RER[[Comune]:[Residenti al 31/12/2024]],3,FALSE())</f>
        <v>3557</v>
      </c>
      <c r="G213" s="31"/>
    </row>
    <row r="214" spans="1:7" ht="15" customHeight="1" x14ac:dyDescent="0.25">
      <c r="A214" s="31" t="s">
        <v>871</v>
      </c>
      <c r="B214" s="46" t="s">
        <v>146</v>
      </c>
      <c r="C214" s="31" t="s">
        <v>903</v>
      </c>
      <c r="D214" s="31" t="s">
        <v>608</v>
      </c>
      <c r="E214" s="47">
        <v>38718</v>
      </c>
      <c r="F214" s="43">
        <f>VLOOKUP(Tabella3[[#This Row],[Comune]],Tabella_Comuni_RER[[Comune]:[Residenti al 31/12/2024]],3,FALSE())</f>
        <v>12440</v>
      </c>
      <c r="G214" s="31"/>
    </row>
    <row r="215" spans="1:7" ht="15" customHeight="1" x14ac:dyDescent="0.25">
      <c r="A215" s="31" t="s">
        <v>871</v>
      </c>
      <c r="B215" s="46" t="s">
        <v>146</v>
      </c>
      <c r="C215" s="31" t="s">
        <v>903</v>
      </c>
      <c r="D215" s="31" t="s">
        <v>612</v>
      </c>
      <c r="E215" s="47">
        <v>38718</v>
      </c>
      <c r="F215" s="43">
        <f>VLOOKUP(Tabella3[[#This Row],[Comune]],Tabella_Comuni_RER[[Comune]:[Residenti al 31/12/2024]],3,FALSE())</f>
        <v>18134</v>
      </c>
      <c r="G215" s="31"/>
    </row>
    <row r="216" spans="1:7" ht="15" customHeight="1" x14ac:dyDescent="0.25">
      <c r="A216" s="31" t="s">
        <v>871</v>
      </c>
      <c r="B216" s="46" t="s">
        <v>146</v>
      </c>
      <c r="C216" s="31" t="s">
        <v>903</v>
      </c>
      <c r="D216" s="31" t="s">
        <v>613</v>
      </c>
      <c r="E216" s="47">
        <v>38718</v>
      </c>
      <c r="F216" s="43">
        <f>VLOOKUP(Tabella3[[#This Row],[Comune]],Tabella_Comuni_RER[[Comune]:[Residenti al 31/12/2024]],3,FALSE())</f>
        <v>3132</v>
      </c>
      <c r="G216" s="31"/>
    </row>
    <row r="217" spans="1:7" ht="15" customHeight="1" x14ac:dyDescent="0.25">
      <c r="A217" s="31" t="s">
        <v>871</v>
      </c>
      <c r="B217" s="46" t="s">
        <v>132</v>
      </c>
      <c r="C217" s="31" t="s">
        <v>904</v>
      </c>
      <c r="D217" s="31" t="s">
        <v>796</v>
      </c>
      <c r="E217" s="47">
        <v>40179</v>
      </c>
      <c r="F217" s="43">
        <f>VLOOKUP(Tabella3[[#This Row],[Comune]],Tabella_Comuni_RER[[Comune]:[Residenti al 31/12/2024]],3,FALSE())</f>
        <v>9672</v>
      </c>
      <c r="G217" s="31"/>
    </row>
    <row r="218" spans="1:7" ht="15" customHeight="1" x14ac:dyDescent="0.25">
      <c r="A218" s="31" t="s">
        <v>871</v>
      </c>
      <c r="B218" s="46" t="s">
        <v>132</v>
      </c>
      <c r="C218" s="31" t="s">
        <v>904</v>
      </c>
      <c r="D218" s="31" t="s">
        <v>801</v>
      </c>
      <c r="E218" s="47">
        <v>40179</v>
      </c>
      <c r="F218" s="43">
        <f>VLOOKUP(Tabella3[[#This Row],[Comune]],Tabella_Comuni_RER[[Comune]:[Residenti al 31/12/2024]],3,FALSE())</f>
        <v>10806</v>
      </c>
      <c r="G218" s="31"/>
    </row>
    <row r="219" spans="1:7" ht="15" customHeight="1" x14ac:dyDescent="0.25">
      <c r="A219" s="31" t="s">
        <v>871</v>
      </c>
      <c r="B219" s="46" t="s">
        <v>132</v>
      </c>
      <c r="C219" s="31" t="s">
        <v>904</v>
      </c>
      <c r="D219" s="31" t="s">
        <v>905</v>
      </c>
      <c r="E219" s="47">
        <v>40179</v>
      </c>
      <c r="F219" s="43">
        <f>VLOOKUP(Tabella3[[#This Row],[Comune]],Tabella_Comuni_RER[[Comune]:[Residenti al 31/12/2024]],3,FALSE())</f>
        <v>8754</v>
      </c>
      <c r="G219" s="31"/>
    </row>
    <row r="220" spans="1:7" ht="15" customHeight="1" x14ac:dyDescent="0.25">
      <c r="A220" s="31" t="s">
        <v>871</v>
      </c>
      <c r="B220" s="46" t="s">
        <v>138</v>
      </c>
      <c r="C220" s="31" t="s">
        <v>906</v>
      </c>
      <c r="D220" s="31" t="s">
        <v>477</v>
      </c>
      <c r="E220" s="47">
        <v>41106</v>
      </c>
      <c r="F220" s="43">
        <f>VLOOKUP(Tabella3[[#This Row],[Comune]],Tabella_Comuni_RER[[Comune]:[Residenti al 31/12/2024]],3,FALSE())</f>
        <v>12401</v>
      </c>
      <c r="G220" s="31"/>
    </row>
    <row r="221" spans="1:7" ht="15" customHeight="1" x14ac:dyDescent="0.25">
      <c r="A221" s="31" t="s">
        <v>871</v>
      </c>
      <c r="B221" s="46" t="s">
        <v>138</v>
      </c>
      <c r="C221" s="31" t="s">
        <v>906</v>
      </c>
      <c r="D221" s="31" t="s">
        <v>491</v>
      </c>
      <c r="E221" s="47">
        <v>41106</v>
      </c>
      <c r="F221" s="43">
        <f>VLOOKUP(Tabella3[[#This Row],[Comune]],Tabella_Comuni_RER[[Comune]:[Residenti al 31/12/2024]],3,FALSE())</f>
        <v>13792</v>
      </c>
      <c r="G221" s="31"/>
    </row>
    <row r="222" spans="1:7" ht="15" customHeight="1" x14ac:dyDescent="0.25">
      <c r="A222" s="31" t="s">
        <v>871</v>
      </c>
      <c r="B222" s="46" t="s">
        <v>138</v>
      </c>
      <c r="C222" s="31" t="s">
        <v>906</v>
      </c>
      <c r="D222" s="31" t="s">
        <v>517</v>
      </c>
      <c r="E222" s="47">
        <v>41106</v>
      </c>
      <c r="F222" s="43">
        <f>VLOOKUP(Tabella3[[#This Row],[Comune]],Tabella_Comuni_RER[[Comune]:[Residenti al 31/12/2024]],3,FALSE())</f>
        <v>14216</v>
      </c>
      <c r="G222" s="31"/>
    </row>
    <row r="223" spans="1:7" ht="15" customHeight="1" x14ac:dyDescent="0.25">
      <c r="A223" s="31" t="s">
        <v>871</v>
      </c>
      <c r="B223" s="46" t="s">
        <v>138</v>
      </c>
      <c r="C223" s="31" t="s">
        <v>906</v>
      </c>
      <c r="D223" s="31" t="s">
        <v>562</v>
      </c>
      <c r="E223" s="47">
        <v>41106</v>
      </c>
      <c r="F223" s="43">
        <f>VLOOKUP(Tabella3[[#This Row],[Comune]],Tabella_Comuni_RER[[Comune]:[Residenti al 31/12/2024]],3,FALSE())</f>
        <v>8460</v>
      </c>
      <c r="G223" s="31"/>
    </row>
    <row r="224" spans="1:7" ht="15" customHeight="1" x14ac:dyDescent="0.25">
      <c r="A224" s="31" t="s">
        <v>871</v>
      </c>
      <c r="B224" s="46" t="s">
        <v>138</v>
      </c>
      <c r="C224" s="31" t="s">
        <v>906</v>
      </c>
      <c r="D224" s="31" t="s">
        <v>568</v>
      </c>
      <c r="E224" s="47">
        <v>41106</v>
      </c>
      <c r="F224" s="43">
        <f>VLOOKUP(Tabella3[[#This Row],[Comune]],Tabella_Comuni_RER[[Comune]:[Residenti al 31/12/2024]],3,FALSE())</f>
        <v>28235</v>
      </c>
      <c r="G224" s="31"/>
    </row>
    <row r="225" spans="1:7" ht="15" customHeight="1" x14ac:dyDescent="0.25">
      <c r="A225" s="31" t="s">
        <v>871</v>
      </c>
      <c r="B225" s="46" t="s">
        <v>138</v>
      </c>
      <c r="C225" s="31" t="s">
        <v>906</v>
      </c>
      <c r="D225" s="31" t="s">
        <v>574</v>
      </c>
      <c r="E225" s="47">
        <v>41106</v>
      </c>
      <c r="F225" s="43">
        <f>VLOOKUP(Tabella3[[#This Row],[Comune]],Tabella_Comuni_RER[[Comune]:[Residenti al 31/12/2024]],3,FALSE())</f>
        <v>7414</v>
      </c>
      <c r="G225" s="31"/>
    </row>
    <row r="226" spans="1:7" ht="15" customHeight="1" x14ac:dyDescent="0.25">
      <c r="A226" s="31" t="s">
        <v>871</v>
      </c>
      <c r="B226" s="46" t="s">
        <v>152</v>
      </c>
      <c r="C226" s="31" t="s">
        <v>907</v>
      </c>
      <c r="D226" s="31" t="s">
        <v>646</v>
      </c>
      <c r="E226" s="47">
        <v>36892</v>
      </c>
      <c r="F226" s="43">
        <f>VLOOKUP(Tabella3[[#This Row],[Comune]],Tabella_Comuni_RER[[Comune]:[Residenti al 31/12/2024]],3,FALSE())</f>
        <v>15160</v>
      </c>
      <c r="G226" s="31"/>
    </row>
    <row r="227" spans="1:7" ht="15" customHeight="1" x14ac:dyDescent="0.25">
      <c r="A227" s="31" t="s">
        <v>871</v>
      </c>
      <c r="B227" s="46" t="s">
        <v>152</v>
      </c>
      <c r="C227" s="31" t="s">
        <v>907</v>
      </c>
      <c r="D227" s="31" t="s">
        <v>647</v>
      </c>
      <c r="E227" s="47">
        <v>36892</v>
      </c>
      <c r="F227" s="43">
        <f>VLOOKUP(Tabella3[[#This Row],[Comune]],Tabella_Comuni_RER[[Comune]:[Residenti al 31/12/2024]],3,FALSE())</f>
        <v>10967</v>
      </c>
      <c r="G227" s="31"/>
    </row>
    <row r="228" spans="1:7" ht="15" customHeight="1" x14ac:dyDescent="0.25">
      <c r="A228" s="31" t="s">
        <v>871</v>
      </c>
      <c r="B228" s="46" t="s">
        <v>152</v>
      </c>
      <c r="C228" s="31" t="s">
        <v>907</v>
      </c>
      <c r="D228" s="31" t="s">
        <v>656</v>
      </c>
      <c r="E228" s="47">
        <v>36892</v>
      </c>
      <c r="F228" s="43">
        <f>VLOOKUP(Tabella3[[#This Row],[Comune]],Tabella_Comuni_RER[[Comune]:[Residenti al 31/12/2024]],3,FALSE())</f>
        <v>4356</v>
      </c>
      <c r="G228" s="31"/>
    </row>
    <row r="229" spans="1:7" ht="15" customHeight="1" x14ac:dyDescent="0.25">
      <c r="A229" s="31" t="s">
        <v>871</v>
      </c>
      <c r="B229" s="46" t="s">
        <v>152</v>
      </c>
      <c r="C229" s="31" t="s">
        <v>907</v>
      </c>
      <c r="D229" s="31" t="s">
        <v>659</v>
      </c>
      <c r="E229" s="47">
        <v>36892</v>
      </c>
      <c r="F229" s="43">
        <f>VLOOKUP(Tabella3[[#This Row],[Comune]],Tabella_Comuni_RER[[Comune]:[Residenti al 31/12/2024]],3,FALSE())</f>
        <v>5311</v>
      </c>
      <c r="G229" s="31"/>
    </row>
    <row r="230" spans="1:7" ht="15" customHeight="1" x14ac:dyDescent="0.25">
      <c r="A230" s="31" t="s">
        <v>871</v>
      </c>
      <c r="B230" s="46" t="s">
        <v>152</v>
      </c>
      <c r="C230" s="31" t="s">
        <v>907</v>
      </c>
      <c r="D230" s="31" t="s">
        <v>680</v>
      </c>
      <c r="E230" s="47">
        <v>36892</v>
      </c>
      <c r="F230" s="43">
        <f>VLOOKUP(Tabella3[[#This Row],[Comune]],Tabella_Comuni_RER[[Comune]:[Residenti al 31/12/2024]],3,FALSE())</f>
        <v>9613</v>
      </c>
      <c r="G230" s="31"/>
    </row>
    <row r="231" spans="1:7" ht="15" customHeight="1" x14ac:dyDescent="0.25">
      <c r="A231" s="31" t="s">
        <v>871</v>
      </c>
      <c r="B231" s="46" t="s">
        <v>152</v>
      </c>
      <c r="C231" s="31" t="s">
        <v>907</v>
      </c>
      <c r="D231" s="31" t="s">
        <v>684</v>
      </c>
      <c r="E231" s="47">
        <v>36892</v>
      </c>
      <c r="F231" s="43">
        <f>VLOOKUP(Tabella3[[#This Row],[Comune]],Tabella_Comuni_RER[[Comune]:[Residenti al 31/12/2024]],3,FALSE())</f>
        <v>13014</v>
      </c>
      <c r="G231" s="31"/>
    </row>
    <row r="232" spans="1:7" ht="15" customHeight="1" x14ac:dyDescent="0.25">
      <c r="A232" s="31" t="s">
        <v>871</v>
      </c>
      <c r="B232" s="46" t="s">
        <v>152</v>
      </c>
      <c r="C232" s="31" t="s">
        <v>907</v>
      </c>
      <c r="D232" s="31" t="s">
        <v>685</v>
      </c>
      <c r="E232" s="47">
        <v>36892</v>
      </c>
      <c r="F232" s="43">
        <f>VLOOKUP(Tabella3[[#This Row],[Comune]],Tabella_Comuni_RER[[Comune]:[Residenti al 31/12/2024]],3,FALSE())</f>
        <v>26351</v>
      </c>
      <c r="G232" s="31"/>
    </row>
    <row r="233" spans="1:7" ht="15" customHeight="1" x14ac:dyDescent="0.25">
      <c r="A233" s="31" t="s">
        <v>871</v>
      </c>
      <c r="B233" s="46" t="s">
        <v>152</v>
      </c>
      <c r="C233" s="31" t="s">
        <v>907</v>
      </c>
      <c r="D233" s="31" t="s">
        <v>686</v>
      </c>
      <c r="E233" s="47">
        <v>36892</v>
      </c>
      <c r="F233" s="43">
        <f>VLOOKUP(Tabella3[[#This Row],[Comune]],Tabella_Comuni_RER[[Comune]:[Residenti al 31/12/2024]],3,FALSE())</f>
        <v>4879</v>
      </c>
      <c r="G233" s="31"/>
    </row>
    <row r="234" spans="1:7" ht="15" customHeight="1" x14ac:dyDescent="0.25">
      <c r="A234" s="31" t="s">
        <v>871</v>
      </c>
      <c r="B234" s="46" t="s">
        <v>138</v>
      </c>
      <c r="C234" s="31" t="s">
        <v>908</v>
      </c>
      <c r="D234" s="31" t="s">
        <v>481</v>
      </c>
      <c r="E234" s="47">
        <v>40544</v>
      </c>
      <c r="F234" s="43">
        <f>VLOOKUP(Tabella3[[#This Row],[Comune]],Tabella_Comuni_RER[[Comune]:[Residenti al 31/12/2024]],3,FALSE())</f>
        <v>7275</v>
      </c>
      <c r="G234" s="31"/>
    </row>
    <row r="235" spans="1:7" ht="15" customHeight="1" x14ac:dyDescent="0.25">
      <c r="A235" s="31" t="s">
        <v>871</v>
      </c>
      <c r="B235" s="46" t="s">
        <v>138</v>
      </c>
      <c r="C235" s="31" t="s">
        <v>908</v>
      </c>
      <c r="D235" s="31" t="s">
        <v>527</v>
      </c>
      <c r="E235" s="47">
        <v>40544</v>
      </c>
      <c r="F235" s="43">
        <f>VLOOKUP(Tabella3[[#This Row],[Comune]],Tabella_Comuni_RER[[Comune]:[Residenti al 31/12/2024]],3,FALSE())</f>
        <v>13200</v>
      </c>
      <c r="G235" s="31"/>
    </row>
    <row r="236" spans="1:7" ht="15" customHeight="1" x14ac:dyDescent="0.25">
      <c r="A236" s="31" t="s">
        <v>871</v>
      </c>
      <c r="B236" s="46" t="s">
        <v>138</v>
      </c>
      <c r="C236" s="31" t="s">
        <v>908</v>
      </c>
      <c r="D236" s="31" t="s">
        <v>537</v>
      </c>
      <c r="E236" s="47">
        <v>40544</v>
      </c>
      <c r="F236" s="43">
        <f>VLOOKUP(Tabella3[[#This Row],[Comune]],Tabella_Comuni_RER[[Comune]:[Residenti al 31/12/2024]],3,FALSE())</f>
        <v>9447</v>
      </c>
      <c r="G236" s="31"/>
    </row>
    <row r="237" spans="1:7" ht="15" customHeight="1" x14ac:dyDescent="0.25">
      <c r="A237" s="31" t="s">
        <v>871</v>
      </c>
      <c r="B237" s="46" t="s">
        <v>138</v>
      </c>
      <c r="C237" s="31" t="s">
        <v>908</v>
      </c>
      <c r="D237" s="31" t="s">
        <v>542</v>
      </c>
      <c r="E237" s="47">
        <v>40544</v>
      </c>
      <c r="F237" s="43">
        <f>VLOOKUP(Tabella3[[#This Row],[Comune]],Tabella_Comuni_RER[[Comune]:[Residenti al 31/12/2024]],3,FALSE())</f>
        <v>8986</v>
      </c>
      <c r="G237" s="31"/>
    </row>
    <row r="238" spans="1:7" ht="15" customHeight="1" x14ac:dyDescent="0.25">
      <c r="A238" s="31" t="s">
        <v>871</v>
      </c>
      <c r="B238" s="46" t="s">
        <v>142</v>
      </c>
      <c r="C238" s="31" t="s">
        <v>909</v>
      </c>
      <c r="D238" s="31" t="s">
        <v>622</v>
      </c>
      <c r="E238" s="47">
        <v>40179</v>
      </c>
      <c r="F238" s="43">
        <f>VLOOKUP(Tabella3[[#This Row],[Comune]],Tabella_Comuni_RER[[Comune]:[Residenti al 31/12/2024]],3,FALSE())</f>
        <v>15717</v>
      </c>
      <c r="G238" s="31"/>
    </row>
    <row r="239" spans="1:7" ht="15" customHeight="1" x14ac:dyDescent="0.25">
      <c r="A239" s="31" t="s">
        <v>871</v>
      </c>
      <c r="B239" s="46" t="s">
        <v>142</v>
      </c>
      <c r="C239" s="31" t="s">
        <v>909</v>
      </c>
      <c r="D239" s="31" t="s">
        <v>634</v>
      </c>
      <c r="E239" s="47">
        <v>40179</v>
      </c>
      <c r="F239" s="43">
        <f>VLOOKUP(Tabella3[[#This Row],[Comune]],Tabella_Comuni_RER[[Comune]:[Residenti al 31/12/2024]],3,FALSE())</f>
        <v>7459</v>
      </c>
      <c r="G239" s="31"/>
    </row>
    <row r="240" spans="1:7" ht="15" customHeight="1" x14ac:dyDescent="0.25">
      <c r="A240" s="31" t="s">
        <v>871</v>
      </c>
      <c r="B240" s="46" t="s">
        <v>142</v>
      </c>
      <c r="C240" s="31" t="s">
        <v>909</v>
      </c>
      <c r="D240" s="31" t="s">
        <v>636</v>
      </c>
      <c r="E240" s="47">
        <v>40179</v>
      </c>
      <c r="F240" s="43">
        <f>VLOOKUP(Tabella3[[#This Row],[Comune]],Tabella_Comuni_RER[[Comune]:[Residenti al 31/12/2024]],3,FALSE())</f>
        <v>6895</v>
      </c>
      <c r="G240" s="31"/>
    </row>
    <row r="241" spans="1:7" ht="15" customHeight="1" x14ac:dyDescent="0.25">
      <c r="A241" s="31" t="s">
        <v>871</v>
      </c>
      <c r="B241" s="46" t="s">
        <v>132</v>
      </c>
      <c r="C241" s="31" t="s">
        <v>910</v>
      </c>
      <c r="D241" s="31" t="s">
        <v>798</v>
      </c>
      <c r="E241" s="47">
        <v>39814</v>
      </c>
      <c r="F241" s="43">
        <f>VLOOKUP(Tabella3[[#This Row],[Comune]],Tabella_Comuni_RER[[Comune]:[Residenti al 31/12/2024]],3,FALSE())</f>
        <v>10224</v>
      </c>
      <c r="G241" s="31"/>
    </row>
    <row r="242" spans="1:7" ht="15" customHeight="1" x14ac:dyDescent="0.25">
      <c r="A242" s="31" t="s">
        <v>871</v>
      </c>
      <c r="B242" s="46" t="s">
        <v>132</v>
      </c>
      <c r="C242" s="31" t="s">
        <v>910</v>
      </c>
      <c r="D242" s="31" t="s">
        <v>803</v>
      </c>
      <c r="E242" s="47">
        <v>39814</v>
      </c>
      <c r="F242" s="43">
        <f>VLOOKUP(Tabella3[[#This Row],[Comune]],Tabella_Comuni_RER[[Comune]:[Residenti al 31/12/2024]],3,FALSE())</f>
        <v>5499</v>
      </c>
      <c r="G242" s="31"/>
    </row>
    <row r="243" spans="1:7" ht="15" customHeight="1" x14ac:dyDescent="0.25">
      <c r="A243" s="31" t="s">
        <v>871</v>
      </c>
      <c r="B243" s="46" t="s">
        <v>132</v>
      </c>
      <c r="C243" s="31" t="s">
        <v>910</v>
      </c>
      <c r="D243" s="31" t="s">
        <v>804</v>
      </c>
      <c r="E243" s="47">
        <v>39814</v>
      </c>
      <c r="F243" s="43">
        <f>VLOOKUP(Tabella3[[#This Row],[Comune]],Tabella_Comuni_RER[[Comune]:[Residenti al 31/12/2024]],3,FALSE())</f>
        <v>3807</v>
      </c>
      <c r="G243" s="31"/>
    </row>
    <row r="244" spans="1:7" ht="15" customHeight="1" x14ac:dyDescent="0.25">
      <c r="A244" s="31" t="s">
        <v>871</v>
      </c>
      <c r="B244" s="46" t="s">
        <v>132</v>
      </c>
      <c r="C244" s="31" t="s">
        <v>910</v>
      </c>
      <c r="D244" s="31" t="s">
        <v>811</v>
      </c>
      <c r="E244" s="47">
        <v>39814</v>
      </c>
      <c r="F244" s="43">
        <f>VLOOKUP(Tabella3[[#This Row],[Comune]],Tabella_Comuni_RER[[Comune]:[Residenti al 31/12/2024]],3,FALSE())</f>
        <v>9965</v>
      </c>
      <c r="G244" s="31"/>
    </row>
    <row r="245" spans="1:7" ht="15" customHeight="1" x14ac:dyDescent="0.25">
      <c r="A245" s="31" t="s">
        <v>871</v>
      </c>
      <c r="B245" s="46" t="s">
        <v>132</v>
      </c>
      <c r="C245" s="31" t="s">
        <v>910</v>
      </c>
      <c r="D245" s="31" t="s">
        <v>814</v>
      </c>
      <c r="E245" s="47">
        <v>39814</v>
      </c>
      <c r="F245" s="43">
        <f>VLOOKUP(Tabella3[[#This Row],[Comune]],Tabella_Comuni_RER[[Comune]:[Residenti al 31/12/2024]],3,FALSE())</f>
        <v>5815</v>
      </c>
      <c r="G245" s="31"/>
    </row>
    <row r="246" spans="1:7" ht="15" customHeight="1" x14ac:dyDescent="0.25">
      <c r="A246" s="31" t="s">
        <v>871</v>
      </c>
      <c r="B246" s="46" t="s">
        <v>132</v>
      </c>
      <c r="C246" s="31" t="s">
        <v>910</v>
      </c>
      <c r="D246" s="31" t="s">
        <v>818</v>
      </c>
      <c r="E246" s="47">
        <v>39814</v>
      </c>
      <c r="F246" s="43">
        <f>VLOOKUP(Tabella3[[#This Row],[Comune]],Tabella_Comuni_RER[[Comune]:[Residenti al 31/12/2024]],3,FALSE())</f>
        <v>10494</v>
      </c>
      <c r="G246" s="31"/>
    </row>
    <row r="247" spans="1:7" ht="15" customHeight="1" x14ac:dyDescent="0.25">
      <c r="A247" s="31" t="s">
        <v>871</v>
      </c>
      <c r="B247" s="46" t="s">
        <v>132</v>
      </c>
      <c r="C247" s="31" t="s">
        <v>910</v>
      </c>
      <c r="D247" s="31" t="s">
        <v>829</v>
      </c>
      <c r="E247" s="47">
        <v>39814</v>
      </c>
      <c r="F247" s="43">
        <f>VLOOKUP(Tabella3[[#This Row],[Comune]],Tabella_Comuni_RER[[Comune]:[Residenti al 31/12/2024]],3,FALSE())</f>
        <v>11429</v>
      </c>
      <c r="G247" s="31"/>
    </row>
    <row r="248" spans="1:7" ht="15" customHeight="1" x14ac:dyDescent="0.25">
      <c r="A248" s="31" t="s">
        <v>871</v>
      </c>
      <c r="B248" s="46" t="s">
        <v>132</v>
      </c>
      <c r="C248" s="31" t="s">
        <v>910</v>
      </c>
      <c r="D248" s="31" t="s">
        <v>828</v>
      </c>
      <c r="E248" s="47">
        <v>39814</v>
      </c>
      <c r="F248" s="43">
        <f>VLOOKUP(Tabella3[[#This Row],[Comune]],Tabella_Comuni_RER[[Comune]:[Residenti al 31/12/2024]],3,FALSE())</f>
        <v>6158</v>
      </c>
      <c r="G248" s="31"/>
    </row>
    <row r="249" spans="1:7" ht="15" customHeight="1" x14ac:dyDescent="0.25">
      <c r="A249" s="31" t="s">
        <v>871</v>
      </c>
      <c r="B249" s="46" t="s">
        <v>146</v>
      </c>
      <c r="C249" s="31" t="s">
        <v>911</v>
      </c>
      <c r="D249" s="31" t="s">
        <v>583</v>
      </c>
      <c r="E249" s="47">
        <v>41640</v>
      </c>
      <c r="F249" s="43">
        <f>VLOOKUP(Tabella3[[#This Row],[Comune]],Tabella_Comuni_RER[[Comune]:[Residenti al 31/12/2024]],3,FALSE())</f>
        <v>5601</v>
      </c>
      <c r="G249" s="31"/>
    </row>
    <row r="250" spans="1:7" ht="15" customHeight="1" x14ac:dyDescent="0.25">
      <c r="A250" s="31" t="s">
        <v>871</v>
      </c>
      <c r="B250" s="46" t="s">
        <v>146</v>
      </c>
      <c r="C250" s="31" t="s">
        <v>911</v>
      </c>
      <c r="D250" s="31" t="s">
        <v>588</v>
      </c>
      <c r="E250" s="47">
        <v>41640</v>
      </c>
      <c r="F250" s="43">
        <f>VLOOKUP(Tabella3[[#This Row],[Comune]],Tabella_Comuni_RER[[Comune]:[Residenti al 31/12/2024]],3,FALSE())</f>
        <v>95759</v>
      </c>
      <c r="G250" s="31"/>
    </row>
    <row r="251" spans="1:7" ht="15" customHeight="1" x14ac:dyDescent="0.25">
      <c r="A251" s="31" t="s">
        <v>871</v>
      </c>
      <c r="B251" s="46" t="s">
        <v>146</v>
      </c>
      <c r="C251" s="31" t="s">
        <v>911</v>
      </c>
      <c r="D251" s="31" t="s">
        <v>600</v>
      </c>
      <c r="E251" s="47">
        <v>41640</v>
      </c>
      <c r="F251" s="43">
        <f>VLOOKUP(Tabella3[[#This Row],[Comune]],Tabella_Comuni_RER[[Comune]:[Residenti al 31/12/2024]],3,FALSE())</f>
        <v>6823</v>
      </c>
      <c r="G251" s="31"/>
    </row>
    <row r="252" spans="1:7" ht="15" customHeight="1" x14ac:dyDescent="0.25">
      <c r="A252" s="31" t="s">
        <v>871</v>
      </c>
      <c r="B252" s="46" t="s">
        <v>146</v>
      </c>
      <c r="C252" s="31" t="s">
        <v>911</v>
      </c>
      <c r="D252" s="31" t="s">
        <v>602</v>
      </c>
      <c r="E252" s="47">
        <v>41640</v>
      </c>
      <c r="F252" s="43">
        <f>VLOOKUP(Tabella3[[#This Row],[Comune]],Tabella_Comuni_RER[[Comune]:[Residenti al 31/12/2024]],3,FALSE())</f>
        <v>1705</v>
      </c>
      <c r="G252" s="31"/>
    </row>
    <row r="253" spans="1:7" ht="15" customHeight="1" x14ac:dyDescent="0.25">
      <c r="A253" s="31" t="s">
        <v>871</v>
      </c>
      <c r="B253" s="46" t="s">
        <v>146</v>
      </c>
      <c r="C253" s="31" t="s">
        <v>911</v>
      </c>
      <c r="D253" s="31" t="s">
        <v>611</v>
      </c>
      <c r="E253" s="47">
        <v>41640</v>
      </c>
      <c r="F253" s="43">
        <f>VLOOKUP(Tabella3[[#This Row],[Comune]],Tabella_Comuni_RER[[Comune]:[Residenti al 31/12/2024]],3,FALSE())</f>
        <v>3295</v>
      </c>
      <c r="G253" s="31"/>
    </row>
    <row r="254" spans="1:7" ht="15" customHeight="1" x14ac:dyDescent="0.25">
      <c r="A254" s="31" t="s">
        <v>871</v>
      </c>
      <c r="B254" s="46" t="s">
        <v>146</v>
      </c>
      <c r="C254" s="31" t="s">
        <v>911</v>
      </c>
      <c r="D254" s="31" t="s">
        <v>616</v>
      </c>
      <c r="E254" s="47">
        <v>41640</v>
      </c>
      <c r="F254" s="43">
        <f>VLOOKUP(Tabella3[[#This Row],[Comune]],Tabella_Comuni_RER[[Comune]:[Residenti al 31/12/2024]],3,FALSE())</f>
        <v>1715</v>
      </c>
      <c r="G254" s="31"/>
    </row>
    <row r="255" spans="1:7" ht="15" customHeight="1" x14ac:dyDescent="0.25">
      <c r="A255" s="31" t="s">
        <v>871</v>
      </c>
      <c r="B255" s="46" t="s">
        <v>130</v>
      </c>
      <c r="C255" s="31" t="s">
        <v>912</v>
      </c>
      <c r="D255" s="31" t="s">
        <v>735</v>
      </c>
      <c r="E255" s="47">
        <v>41640</v>
      </c>
      <c r="F255" s="43">
        <f>VLOOKUP(Tabella3[[#This Row],[Comune]],Tabella_Comuni_RER[[Comune]:[Residenti al 31/12/2024]],3,FALSE())</f>
        <v>3124</v>
      </c>
      <c r="G255" s="31"/>
    </row>
    <row r="256" spans="1:7" ht="15" customHeight="1" x14ac:dyDescent="0.25">
      <c r="A256" s="31" t="s">
        <v>871</v>
      </c>
      <c r="B256" s="46" t="s">
        <v>130</v>
      </c>
      <c r="C256" s="31" t="s">
        <v>912</v>
      </c>
      <c r="D256" s="31" t="s">
        <v>737</v>
      </c>
      <c r="E256" s="47">
        <v>41640</v>
      </c>
      <c r="F256" s="43">
        <f>VLOOKUP(Tabella3[[#This Row],[Comune]],Tabella_Comuni_RER[[Comune]:[Residenti al 31/12/2024]],3,FALSE())</f>
        <v>624</v>
      </c>
      <c r="G256" s="31"/>
    </row>
    <row r="257" spans="1:7" ht="15" customHeight="1" x14ac:dyDescent="0.25">
      <c r="A257" s="31" t="s">
        <v>871</v>
      </c>
      <c r="B257" s="46" t="s">
        <v>130</v>
      </c>
      <c r="C257" s="31" t="s">
        <v>912</v>
      </c>
      <c r="D257" s="31" t="s">
        <v>738</v>
      </c>
      <c r="E257" s="47">
        <v>41640</v>
      </c>
      <c r="F257" s="43">
        <f>VLOOKUP(Tabella3[[#This Row],[Comune]],Tabella_Comuni_RER[[Comune]:[Residenti al 31/12/2024]],3,FALSE())</f>
        <v>6769</v>
      </c>
      <c r="G257" s="31"/>
    </row>
    <row r="258" spans="1:7" ht="15" customHeight="1" x14ac:dyDescent="0.25">
      <c r="A258" s="31" t="s">
        <v>871</v>
      </c>
      <c r="B258" s="46" t="s">
        <v>130</v>
      </c>
      <c r="C258" s="31" t="s">
        <v>912</v>
      </c>
      <c r="D258" s="31" t="s">
        <v>743</v>
      </c>
      <c r="E258" s="47">
        <v>41640</v>
      </c>
      <c r="F258" s="43">
        <f>VLOOKUP(Tabella3[[#This Row],[Comune]],Tabella_Comuni_RER[[Comune]:[Residenti al 31/12/2024]],3,FALSE())</f>
        <v>1056</v>
      </c>
      <c r="G258" s="31"/>
    </row>
    <row r="259" spans="1:7" ht="15" customHeight="1" x14ac:dyDescent="0.25">
      <c r="A259" s="31" t="s">
        <v>871</v>
      </c>
      <c r="B259" s="46" t="s">
        <v>130</v>
      </c>
      <c r="C259" s="31" t="s">
        <v>912</v>
      </c>
      <c r="D259" s="31" t="s">
        <v>759</v>
      </c>
      <c r="E259" s="47">
        <v>41640</v>
      </c>
      <c r="F259" s="43">
        <f>VLOOKUP(Tabella3[[#This Row],[Comune]],Tabella_Comuni_RER[[Comune]:[Residenti al 31/12/2024]],3,FALSE())</f>
        <v>964</v>
      </c>
      <c r="G259" s="31"/>
    </row>
    <row r="260" spans="1:7" ht="15" customHeight="1" x14ac:dyDescent="0.25">
      <c r="A260" s="31" t="s">
        <v>871</v>
      </c>
      <c r="B260" s="46" t="s">
        <v>130</v>
      </c>
      <c r="C260" s="31" t="s">
        <v>912</v>
      </c>
      <c r="D260" s="31" t="s">
        <v>771</v>
      </c>
      <c r="E260" s="47">
        <v>41640</v>
      </c>
      <c r="F260" s="43">
        <f>VLOOKUP(Tabella3[[#This Row],[Comune]],Tabella_Comuni_RER[[Comune]:[Residenti al 31/12/2024]],3,FALSE())</f>
        <v>846</v>
      </c>
      <c r="G260" s="31"/>
    </row>
    <row r="261" spans="1:7" ht="15" customHeight="1" x14ac:dyDescent="0.25">
      <c r="A261" s="31" t="s">
        <v>871</v>
      </c>
      <c r="B261" s="46" t="s">
        <v>130</v>
      </c>
      <c r="C261" s="31" t="s">
        <v>912</v>
      </c>
      <c r="D261" s="31" t="s">
        <v>776</v>
      </c>
      <c r="E261" s="47">
        <v>41640</v>
      </c>
      <c r="F261" s="43">
        <f>VLOOKUP(Tabella3[[#This Row],[Comune]],Tabella_Comuni_RER[[Comune]:[Residenti al 31/12/2024]],3,FALSE())</f>
        <v>1159</v>
      </c>
      <c r="G261" s="31"/>
    </row>
    <row r="262" spans="1:7" ht="15" customHeight="1" x14ac:dyDescent="0.25">
      <c r="A262" s="31" t="s">
        <v>871</v>
      </c>
      <c r="B262" s="46" t="s">
        <v>128</v>
      </c>
      <c r="C262" s="31" t="s">
        <v>913</v>
      </c>
      <c r="D262" s="31" t="s">
        <v>697</v>
      </c>
      <c r="E262" s="47">
        <v>39448</v>
      </c>
      <c r="F262" s="43">
        <f>VLOOKUP(Tabella3[[#This Row],[Comune]],Tabella_Comuni_RER[[Comune]:[Residenti al 31/12/2024]],3,FALSE())</f>
        <v>7779</v>
      </c>
      <c r="G262" s="31"/>
    </row>
    <row r="263" spans="1:7" ht="15" customHeight="1" x14ac:dyDescent="0.25">
      <c r="A263" s="31" t="s">
        <v>871</v>
      </c>
      <c r="B263" s="46" t="s">
        <v>128</v>
      </c>
      <c r="C263" s="31" t="s">
        <v>913</v>
      </c>
      <c r="D263" s="31" t="s">
        <v>711</v>
      </c>
      <c r="E263" s="47">
        <v>39448</v>
      </c>
      <c r="F263" s="43">
        <f>VLOOKUP(Tabella3[[#This Row],[Comune]],Tabella_Comuni_RER[[Comune]:[Residenti al 31/12/2024]],3,FALSE())</f>
        <v>2212</v>
      </c>
      <c r="G263" s="31"/>
    </row>
    <row r="264" spans="1:7" ht="15" customHeight="1" x14ac:dyDescent="0.25">
      <c r="A264" s="31" t="s">
        <v>871</v>
      </c>
      <c r="B264" s="46" t="s">
        <v>128</v>
      </c>
      <c r="C264" s="31" t="s">
        <v>913</v>
      </c>
      <c r="D264" s="31" t="s">
        <v>719</v>
      </c>
      <c r="E264" s="47">
        <v>39448</v>
      </c>
      <c r="F264" s="43">
        <f>VLOOKUP(Tabella3[[#This Row],[Comune]],Tabella_Comuni_RER[[Comune]:[Residenti al 31/12/2024]],3,FALSE())</f>
        <v>9045</v>
      </c>
      <c r="G264" s="31"/>
    </row>
    <row r="265" spans="1:7" ht="15" customHeight="1" x14ac:dyDescent="0.25">
      <c r="A265" s="31" t="s">
        <v>871</v>
      </c>
      <c r="B265" s="46" t="s">
        <v>128</v>
      </c>
      <c r="C265" s="31" t="s">
        <v>913</v>
      </c>
      <c r="D265" s="31" t="s">
        <v>724</v>
      </c>
      <c r="E265" s="47">
        <v>39448</v>
      </c>
      <c r="F265" s="43">
        <f>VLOOKUP(Tabella3[[#This Row],[Comune]],Tabella_Comuni_RER[[Comune]:[Residenti al 31/12/2024]],3,FALSE())</f>
        <v>5585</v>
      </c>
      <c r="G265" s="31"/>
    </row>
    <row r="266" spans="1:7" ht="15" customHeight="1" x14ac:dyDescent="0.25">
      <c r="A266" s="31" t="s">
        <v>871</v>
      </c>
      <c r="B266" s="46" t="s">
        <v>128</v>
      </c>
      <c r="C266" s="31" t="s">
        <v>913</v>
      </c>
      <c r="D266" s="31" t="s">
        <v>729</v>
      </c>
      <c r="E266" s="47">
        <v>39448</v>
      </c>
      <c r="F266" s="43">
        <f>VLOOKUP(Tabella3[[#This Row],[Comune]],Tabella_Comuni_RER[[Comune]:[Residenti al 31/12/2024]],3,FALSE())</f>
        <v>4303</v>
      </c>
      <c r="G266" s="31"/>
    </row>
  </sheetData>
  <pageMargins left="0.7" right="0.7" top="0.75" bottom="0.75" header="0.511811023622047" footer="0.511811023622047"/>
  <pageSetup paperSize="9" orientation="portrait" horizontalDpi="300" verticalDpi="300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330"/>
  <sheetViews>
    <sheetView topLeftCell="A169" zoomScaleNormal="100" workbookViewId="0">
      <selection activeCell="B20" sqref="B20"/>
    </sheetView>
  </sheetViews>
  <sheetFormatPr defaultColWidth="8.7109375" defaultRowHeight="15" x14ac:dyDescent="0.25"/>
  <cols>
    <col min="1" max="1" width="35.85546875" customWidth="1"/>
    <col min="2" max="2" width="48.7109375" customWidth="1"/>
  </cols>
  <sheetData>
    <row r="1" spans="1:2" ht="15" customHeight="1" x14ac:dyDescent="0.25">
      <c r="A1" t="s">
        <v>127</v>
      </c>
      <c r="B1" t="s">
        <v>872</v>
      </c>
    </row>
    <row r="2" spans="1:2" ht="15" customHeight="1" x14ac:dyDescent="0.25">
      <c r="A2" t="s">
        <v>129</v>
      </c>
      <c r="B2" t="s">
        <v>873</v>
      </c>
    </row>
    <row r="3" spans="1:2" ht="15" customHeight="1" x14ac:dyDescent="0.25">
      <c r="A3" t="s">
        <v>131</v>
      </c>
      <c r="B3" t="s">
        <v>874</v>
      </c>
    </row>
    <row r="4" spans="1:2" ht="15" customHeight="1" x14ac:dyDescent="0.25">
      <c r="A4" t="s">
        <v>133</v>
      </c>
      <c r="B4" t="s">
        <v>875</v>
      </c>
    </row>
    <row r="5" spans="1:2" ht="15" customHeight="1" x14ac:dyDescent="0.25">
      <c r="A5" t="s">
        <v>135</v>
      </c>
      <c r="B5" t="s">
        <v>876</v>
      </c>
    </row>
    <row r="6" spans="1:2" ht="15" customHeight="1" x14ac:dyDescent="0.25">
      <c r="A6" t="s">
        <v>136</v>
      </c>
      <c r="B6" t="s">
        <v>877</v>
      </c>
    </row>
    <row r="7" spans="1:2" ht="15" customHeight="1" x14ac:dyDescent="0.25">
      <c r="A7" t="s">
        <v>137</v>
      </c>
      <c r="B7" t="s">
        <v>878</v>
      </c>
    </row>
    <row r="8" spans="1:2" ht="15" customHeight="1" x14ac:dyDescent="0.25">
      <c r="A8" t="s">
        <v>139</v>
      </c>
      <c r="B8" t="s">
        <v>879</v>
      </c>
    </row>
    <row r="9" spans="1:2" ht="15" customHeight="1" x14ac:dyDescent="0.25">
      <c r="A9" t="s">
        <v>140</v>
      </c>
      <c r="B9" t="s">
        <v>880</v>
      </c>
    </row>
    <row r="10" spans="1:2" ht="15" customHeight="1" x14ac:dyDescent="0.25">
      <c r="A10" t="s">
        <v>141</v>
      </c>
      <c r="B10" t="s">
        <v>881</v>
      </c>
    </row>
    <row r="11" spans="1:2" ht="15" customHeight="1" x14ac:dyDescent="0.25">
      <c r="A11" t="s">
        <v>143</v>
      </c>
      <c r="B11" t="s">
        <v>882</v>
      </c>
    </row>
    <row r="12" spans="1:2" ht="15" customHeight="1" x14ac:dyDescent="0.25">
      <c r="A12" t="s">
        <v>144</v>
      </c>
      <c r="B12" t="s">
        <v>883</v>
      </c>
    </row>
    <row r="13" spans="1:2" ht="15" customHeight="1" x14ac:dyDescent="0.25">
      <c r="A13" t="s">
        <v>145</v>
      </c>
      <c r="B13" t="s">
        <v>884</v>
      </c>
    </row>
    <row r="14" spans="1:2" ht="15" customHeight="1" x14ac:dyDescent="0.25">
      <c r="A14" t="s">
        <v>147</v>
      </c>
      <c r="B14" t="s">
        <v>885</v>
      </c>
    </row>
    <row r="15" spans="1:2" ht="15" customHeight="1" x14ac:dyDescent="0.25">
      <c r="A15" t="s">
        <v>148</v>
      </c>
      <c r="B15" t="s">
        <v>886</v>
      </c>
    </row>
    <row r="16" spans="1:2" ht="15" customHeight="1" x14ac:dyDescent="0.25">
      <c r="A16" t="s">
        <v>149</v>
      </c>
      <c r="B16" t="s">
        <v>887</v>
      </c>
    </row>
    <row r="17" spans="1:2" ht="15" customHeight="1" x14ac:dyDescent="0.25">
      <c r="A17" t="s">
        <v>150</v>
      </c>
      <c r="B17" t="s">
        <v>888</v>
      </c>
    </row>
    <row r="18" spans="1:2" ht="15" customHeight="1" x14ac:dyDescent="0.25">
      <c r="A18" t="s">
        <v>151</v>
      </c>
      <c r="B18" t="s">
        <v>889</v>
      </c>
    </row>
    <row r="19" spans="1:2" ht="15" customHeight="1" x14ac:dyDescent="0.25">
      <c r="A19" t="s">
        <v>153</v>
      </c>
      <c r="B19" t="s">
        <v>890</v>
      </c>
    </row>
    <row r="20" spans="1:2" ht="15" customHeight="1" x14ac:dyDescent="0.25">
      <c r="A20" t="s">
        <v>154</v>
      </c>
      <c r="B20" t="s">
        <v>891</v>
      </c>
    </row>
    <row r="21" spans="1:2" ht="15" customHeight="1" x14ac:dyDescent="0.25">
      <c r="A21" t="s">
        <v>156</v>
      </c>
      <c r="B21" t="s">
        <v>892</v>
      </c>
    </row>
    <row r="22" spans="1:2" ht="15" customHeight="1" x14ac:dyDescent="0.25">
      <c r="A22" t="s">
        <v>157</v>
      </c>
      <c r="B22" t="s">
        <v>893</v>
      </c>
    </row>
    <row r="23" spans="1:2" ht="15" customHeight="1" x14ac:dyDescent="0.25">
      <c r="A23" t="s">
        <v>158</v>
      </c>
      <c r="B23" t="s">
        <v>894</v>
      </c>
    </row>
    <row r="24" spans="1:2" ht="15" customHeight="1" x14ac:dyDescent="0.25">
      <c r="A24" t="s">
        <v>159</v>
      </c>
      <c r="B24" t="s">
        <v>895</v>
      </c>
    </row>
    <row r="25" spans="1:2" ht="15" customHeight="1" x14ac:dyDescent="0.25">
      <c r="A25" t="s">
        <v>160</v>
      </c>
      <c r="B25" t="s">
        <v>896</v>
      </c>
    </row>
    <row r="26" spans="1:2" ht="15" customHeight="1" x14ac:dyDescent="0.25">
      <c r="A26" t="s">
        <v>161</v>
      </c>
      <c r="B26" t="s">
        <v>897</v>
      </c>
    </row>
    <row r="27" spans="1:2" ht="15" customHeight="1" x14ac:dyDescent="0.25">
      <c r="A27" t="s">
        <v>162</v>
      </c>
      <c r="B27" t="s">
        <v>898</v>
      </c>
    </row>
    <row r="28" spans="1:2" ht="15" customHeight="1" x14ac:dyDescent="0.25">
      <c r="A28" t="s">
        <v>163</v>
      </c>
      <c r="B28" t="s">
        <v>899</v>
      </c>
    </row>
    <row r="29" spans="1:2" ht="15" customHeight="1" x14ac:dyDescent="0.25">
      <c r="A29" t="s">
        <v>164</v>
      </c>
      <c r="B29" t="s">
        <v>900</v>
      </c>
    </row>
    <row r="30" spans="1:2" ht="15" customHeight="1" x14ac:dyDescent="0.25">
      <c r="A30" t="s">
        <v>165</v>
      </c>
      <c r="B30" t="s">
        <v>901</v>
      </c>
    </row>
    <row r="31" spans="1:2" ht="15" customHeight="1" x14ac:dyDescent="0.25">
      <c r="A31" t="s">
        <v>166</v>
      </c>
      <c r="B31" t="s">
        <v>902</v>
      </c>
    </row>
    <row r="32" spans="1:2" ht="15" customHeight="1" x14ac:dyDescent="0.25">
      <c r="A32" t="s">
        <v>167</v>
      </c>
      <c r="B32" t="s">
        <v>903</v>
      </c>
    </row>
    <row r="33" spans="1:2" ht="15" customHeight="1" x14ac:dyDescent="0.25">
      <c r="A33" t="s">
        <v>168</v>
      </c>
      <c r="B33" t="s">
        <v>904</v>
      </c>
    </row>
    <row r="34" spans="1:2" ht="15" customHeight="1" x14ac:dyDescent="0.25">
      <c r="A34" t="s">
        <v>169</v>
      </c>
      <c r="B34" t="s">
        <v>906</v>
      </c>
    </row>
    <row r="35" spans="1:2" ht="15" customHeight="1" x14ac:dyDescent="0.25">
      <c r="A35" t="s">
        <v>170</v>
      </c>
      <c r="B35" t="s">
        <v>907</v>
      </c>
    </row>
    <row r="36" spans="1:2" ht="15" customHeight="1" x14ac:dyDescent="0.25">
      <c r="A36" t="s">
        <v>171</v>
      </c>
      <c r="B36" t="s">
        <v>908</v>
      </c>
    </row>
    <row r="37" spans="1:2" ht="15" customHeight="1" x14ac:dyDescent="0.25">
      <c r="A37" t="s">
        <v>172</v>
      </c>
      <c r="B37" t="s">
        <v>909</v>
      </c>
    </row>
    <row r="38" spans="1:2" ht="15" customHeight="1" x14ac:dyDescent="0.25">
      <c r="A38" t="s">
        <v>173</v>
      </c>
      <c r="B38" t="s">
        <v>910</v>
      </c>
    </row>
    <row r="39" spans="1:2" ht="15" customHeight="1" x14ac:dyDescent="0.25">
      <c r="A39" t="s">
        <v>174</v>
      </c>
      <c r="B39" t="s">
        <v>911</v>
      </c>
    </row>
    <row r="40" spans="1:2" ht="15" customHeight="1" x14ac:dyDescent="0.25">
      <c r="A40" t="s">
        <v>175</v>
      </c>
      <c r="B40" t="s">
        <v>912</v>
      </c>
    </row>
    <row r="41" spans="1:2" ht="15" customHeight="1" x14ac:dyDescent="0.25">
      <c r="A41" t="s">
        <v>176</v>
      </c>
    </row>
    <row r="42" spans="1:2" ht="15" customHeight="1" x14ac:dyDescent="0.25">
      <c r="A42" t="s">
        <v>177</v>
      </c>
    </row>
    <row r="43" spans="1:2" ht="15" customHeight="1" x14ac:dyDescent="0.25">
      <c r="A43" t="s">
        <v>178</v>
      </c>
    </row>
    <row r="44" spans="1:2" ht="15" customHeight="1" x14ac:dyDescent="0.25">
      <c r="A44" t="s">
        <v>179</v>
      </c>
    </row>
    <row r="45" spans="1:2" ht="15" customHeight="1" x14ac:dyDescent="0.25">
      <c r="A45" t="s">
        <v>180</v>
      </c>
    </row>
    <row r="46" spans="1:2" ht="15" customHeight="1" x14ac:dyDescent="0.25">
      <c r="A46" t="s">
        <v>181</v>
      </c>
    </row>
    <row r="47" spans="1:2" ht="15" customHeight="1" x14ac:dyDescent="0.25">
      <c r="A47" t="s">
        <v>182</v>
      </c>
    </row>
    <row r="48" spans="1:2" ht="15" customHeight="1" x14ac:dyDescent="0.25">
      <c r="A48" t="s">
        <v>183</v>
      </c>
    </row>
    <row r="49" spans="1:1" ht="15" customHeight="1" x14ac:dyDescent="0.25">
      <c r="A49" t="s">
        <v>184</v>
      </c>
    </row>
    <row r="50" spans="1:1" ht="15" customHeight="1" x14ac:dyDescent="0.25">
      <c r="A50" t="s">
        <v>185</v>
      </c>
    </row>
    <row r="51" spans="1:1" ht="15" customHeight="1" x14ac:dyDescent="0.25">
      <c r="A51" t="s">
        <v>186</v>
      </c>
    </row>
    <row r="52" spans="1:1" ht="15" customHeight="1" x14ac:dyDescent="0.25">
      <c r="A52" t="s">
        <v>187</v>
      </c>
    </row>
    <row r="53" spans="1:1" ht="15" customHeight="1" x14ac:dyDescent="0.25">
      <c r="A53" t="s">
        <v>188</v>
      </c>
    </row>
    <row r="54" spans="1:1" ht="15" customHeight="1" x14ac:dyDescent="0.25">
      <c r="A54" t="s">
        <v>189</v>
      </c>
    </row>
    <row r="55" spans="1:1" ht="15" customHeight="1" x14ac:dyDescent="0.25">
      <c r="A55" t="s">
        <v>190</v>
      </c>
    </row>
    <row r="56" spans="1:1" ht="15" customHeight="1" x14ac:dyDescent="0.25">
      <c r="A56" t="s">
        <v>191</v>
      </c>
    </row>
    <row r="57" spans="1:1" ht="15" customHeight="1" x14ac:dyDescent="0.25">
      <c r="A57" t="s">
        <v>192</v>
      </c>
    </row>
    <row r="58" spans="1:1" ht="15" customHeight="1" x14ac:dyDescent="0.25">
      <c r="A58" t="s">
        <v>193</v>
      </c>
    </row>
    <row r="59" spans="1:1" ht="15" customHeight="1" x14ac:dyDescent="0.25">
      <c r="A59" t="s">
        <v>194</v>
      </c>
    </row>
    <row r="60" spans="1:1" ht="15" customHeight="1" x14ac:dyDescent="0.25">
      <c r="A60" t="s">
        <v>195</v>
      </c>
    </row>
    <row r="61" spans="1:1" ht="15" customHeight="1" x14ac:dyDescent="0.25">
      <c r="A61" t="s">
        <v>196</v>
      </c>
    </row>
    <row r="62" spans="1:1" ht="15" customHeight="1" x14ac:dyDescent="0.25">
      <c r="A62" t="s">
        <v>197</v>
      </c>
    </row>
    <row r="63" spans="1:1" ht="15" customHeight="1" x14ac:dyDescent="0.25">
      <c r="A63" t="s">
        <v>198</v>
      </c>
    </row>
    <row r="64" spans="1:1" ht="15" customHeight="1" x14ac:dyDescent="0.25">
      <c r="A64" t="s">
        <v>199</v>
      </c>
    </row>
    <row r="65" spans="1:1" ht="15" customHeight="1" x14ac:dyDescent="0.25">
      <c r="A65" t="s">
        <v>200</v>
      </c>
    </row>
    <row r="66" spans="1:1" ht="15" customHeight="1" x14ac:dyDescent="0.25">
      <c r="A66" t="s">
        <v>201</v>
      </c>
    </row>
    <row r="67" spans="1:1" ht="15" customHeight="1" x14ac:dyDescent="0.25">
      <c r="A67" t="s">
        <v>202</v>
      </c>
    </row>
    <row r="68" spans="1:1" ht="15" customHeight="1" x14ac:dyDescent="0.25">
      <c r="A68" t="s">
        <v>203</v>
      </c>
    </row>
    <row r="69" spans="1:1" ht="15" customHeight="1" x14ac:dyDescent="0.25">
      <c r="A69" t="s">
        <v>204</v>
      </c>
    </row>
    <row r="70" spans="1:1" ht="15" customHeight="1" x14ac:dyDescent="0.25">
      <c r="A70" t="s">
        <v>205</v>
      </c>
    </row>
    <row r="71" spans="1:1" ht="15" customHeight="1" x14ac:dyDescent="0.25">
      <c r="A71" t="s">
        <v>206</v>
      </c>
    </row>
    <row r="72" spans="1:1" ht="15" customHeight="1" x14ac:dyDescent="0.25">
      <c r="A72" t="s">
        <v>207</v>
      </c>
    </row>
    <row r="73" spans="1:1" ht="15" customHeight="1" x14ac:dyDescent="0.25">
      <c r="A73" t="s">
        <v>208</v>
      </c>
    </row>
    <row r="74" spans="1:1" ht="15" customHeight="1" x14ac:dyDescent="0.25">
      <c r="A74" t="s">
        <v>209</v>
      </c>
    </row>
    <row r="75" spans="1:1" ht="15" customHeight="1" x14ac:dyDescent="0.25">
      <c r="A75" t="s">
        <v>210</v>
      </c>
    </row>
    <row r="76" spans="1:1" ht="15" customHeight="1" x14ac:dyDescent="0.25">
      <c r="A76" t="s">
        <v>211</v>
      </c>
    </row>
    <row r="77" spans="1:1" ht="15" customHeight="1" x14ac:dyDescent="0.25">
      <c r="A77" t="s">
        <v>212</v>
      </c>
    </row>
    <row r="78" spans="1:1" ht="15" customHeight="1" x14ac:dyDescent="0.25">
      <c r="A78" t="s">
        <v>213</v>
      </c>
    </row>
    <row r="79" spans="1:1" ht="15" customHeight="1" x14ac:dyDescent="0.25">
      <c r="A79" t="s">
        <v>214</v>
      </c>
    </row>
    <row r="80" spans="1:1" ht="15" customHeight="1" x14ac:dyDescent="0.25">
      <c r="A80" t="s">
        <v>215</v>
      </c>
    </row>
    <row r="81" spans="1:1" ht="15" customHeight="1" x14ac:dyDescent="0.25">
      <c r="A81" t="s">
        <v>216</v>
      </c>
    </row>
    <row r="82" spans="1:1" ht="15" customHeight="1" x14ac:dyDescent="0.25">
      <c r="A82" t="s">
        <v>217</v>
      </c>
    </row>
    <row r="83" spans="1:1" ht="15" customHeight="1" x14ac:dyDescent="0.25">
      <c r="A83" t="s">
        <v>218</v>
      </c>
    </row>
    <row r="84" spans="1:1" ht="15" customHeight="1" x14ac:dyDescent="0.25">
      <c r="A84" t="s">
        <v>219</v>
      </c>
    </row>
    <row r="85" spans="1:1" ht="15" customHeight="1" x14ac:dyDescent="0.25">
      <c r="A85" t="s">
        <v>220</v>
      </c>
    </row>
    <row r="86" spans="1:1" ht="15" customHeight="1" x14ac:dyDescent="0.25">
      <c r="A86" t="s">
        <v>221</v>
      </c>
    </row>
    <row r="87" spans="1:1" ht="15" customHeight="1" x14ac:dyDescent="0.25">
      <c r="A87" t="s">
        <v>222</v>
      </c>
    </row>
    <row r="88" spans="1:1" ht="15" customHeight="1" x14ac:dyDescent="0.25">
      <c r="A88" t="s">
        <v>223</v>
      </c>
    </row>
    <row r="89" spans="1:1" ht="15" customHeight="1" x14ac:dyDescent="0.25">
      <c r="A89" t="s">
        <v>224</v>
      </c>
    </row>
    <row r="90" spans="1:1" ht="15" customHeight="1" x14ac:dyDescent="0.25">
      <c r="A90" t="s">
        <v>225</v>
      </c>
    </row>
    <row r="91" spans="1:1" ht="15" customHeight="1" x14ac:dyDescent="0.25">
      <c r="A91" t="s">
        <v>226</v>
      </c>
    </row>
    <row r="92" spans="1:1" ht="15" customHeight="1" x14ac:dyDescent="0.25">
      <c r="A92" t="s">
        <v>227</v>
      </c>
    </row>
    <row r="93" spans="1:1" ht="15" customHeight="1" x14ac:dyDescent="0.25">
      <c r="A93" t="s">
        <v>228</v>
      </c>
    </row>
    <row r="94" spans="1:1" ht="15" customHeight="1" x14ac:dyDescent="0.25">
      <c r="A94" t="s">
        <v>229</v>
      </c>
    </row>
    <row r="95" spans="1:1" ht="15" customHeight="1" x14ac:dyDescent="0.25">
      <c r="A95" t="s">
        <v>230</v>
      </c>
    </row>
    <row r="96" spans="1:1" ht="15" customHeight="1" x14ac:dyDescent="0.25">
      <c r="A96" t="s">
        <v>231</v>
      </c>
    </row>
    <row r="97" spans="1:1" ht="15" customHeight="1" x14ac:dyDescent="0.25">
      <c r="A97" t="s">
        <v>232</v>
      </c>
    </row>
    <row r="98" spans="1:1" ht="15" customHeight="1" x14ac:dyDescent="0.25">
      <c r="A98" t="s">
        <v>233</v>
      </c>
    </row>
    <row r="99" spans="1:1" ht="15" customHeight="1" x14ac:dyDescent="0.25">
      <c r="A99" t="s">
        <v>234</v>
      </c>
    </row>
    <row r="100" spans="1:1" ht="15" customHeight="1" x14ac:dyDescent="0.25">
      <c r="A100" t="s">
        <v>235</v>
      </c>
    </row>
    <row r="101" spans="1:1" ht="15" customHeight="1" x14ac:dyDescent="0.25">
      <c r="A101" t="s">
        <v>236</v>
      </c>
    </row>
    <row r="102" spans="1:1" ht="15" customHeight="1" x14ac:dyDescent="0.25">
      <c r="A102" t="s">
        <v>237</v>
      </c>
    </row>
    <row r="103" spans="1:1" ht="15" customHeight="1" x14ac:dyDescent="0.25">
      <c r="A103" t="s">
        <v>238</v>
      </c>
    </row>
    <row r="104" spans="1:1" ht="15" customHeight="1" x14ac:dyDescent="0.25">
      <c r="A104" t="s">
        <v>239</v>
      </c>
    </row>
    <row r="105" spans="1:1" ht="15" customHeight="1" x14ac:dyDescent="0.25">
      <c r="A105" t="s">
        <v>240</v>
      </c>
    </row>
    <row r="106" spans="1:1" ht="15" customHeight="1" x14ac:dyDescent="0.25">
      <c r="A106" t="s">
        <v>241</v>
      </c>
    </row>
    <row r="107" spans="1:1" ht="15" customHeight="1" x14ac:dyDescent="0.25">
      <c r="A107" t="s">
        <v>242</v>
      </c>
    </row>
    <row r="108" spans="1:1" ht="15" customHeight="1" x14ac:dyDescent="0.25">
      <c r="A108" t="s">
        <v>243</v>
      </c>
    </row>
    <row r="109" spans="1:1" ht="15" customHeight="1" x14ac:dyDescent="0.25">
      <c r="A109" t="s">
        <v>244</v>
      </c>
    </row>
    <row r="110" spans="1:1" ht="15" customHeight="1" x14ac:dyDescent="0.25">
      <c r="A110" t="s">
        <v>245</v>
      </c>
    </row>
    <row r="111" spans="1:1" ht="15" customHeight="1" x14ac:dyDescent="0.25">
      <c r="A111" t="s">
        <v>246</v>
      </c>
    </row>
    <row r="112" spans="1:1" ht="15" customHeight="1" x14ac:dyDescent="0.25">
      <c r="A112" t="s">
        <v>247</v>
      </c>
    </row>
    <row r="113" spans="1:1" ht="15" customHeight="1" x14ac:dyDescent="0.25">
      <c r="A113" t="s">
        <v>248</v>
      </c>
    </row>
    <row r="114" spans="1:1" ht="15" customHeight="1" x14ac:dyDescent="0.25">
      <c r="A114" t="s">
        <v>249</v>
      </c>
    </row>
    <row r="115" spans="1:1" ht="15" customHeight="1" x14ac:dyDescent="0.25">
      <c r="A115" t="s">
        <v>250</v>
      </c>
    </row>
    <row r="116" spans="1:1" ht="15" customHeight="1" x14ac:dyDescent="0.25">
      <c r="A116" t="s">
        <v>251</v>
      </c>
    </row>
    <row r="117" spans="1:1" ht="15" customHeight="1" x14ac:dyDescent="0.25">
      <c r="A117" t="s">
        <v>252</v>
      </c>
    </row>
    <row r="118" spans="1:1" ht="15" customHeight="1" x14ac:dyDescent="0.25">
      <c r="A118" t="s">
        <v>253</v>
      </c>
    </row>
    <row r="119" spans="1:1" ht="15" customHeight="1" x14ac:dyDescent="0.25">
      <c r="A119" t="s">
        <v>254</v>
      </c>
    </row>
    <row r="120" spans="1:1" ht="15" customHeight="1" x14ac:dyDescent="0.25">
      <c r="A120" t="s">
        <v>255</v>
      </c>
    </row>
    <row r="121" spans="1:1" ht="15" customHeight="1" x14ac:dyDescent="0.25">
      <c r="A121" t="s">
        <v>256</v>
      </c>
    </row>
    <row r="122" spans="1:1" ht="15" customHeight="1" x14ac:dyDescent="0.25">
      <c r="A122" t="s">
        <v>257</v>
      </c>
    </row>
    <row r="123" spans="1:1" ht="15" customHeight="1" x14ac:dyDescent="0.25">
      <c r="A123" t="s">
        <v>258</v>
      </c>
    </row>
    <row r="124" spans="1:1" ht="15" customHeight="1" x14ac:dyDescent="0.25">
      <c r="A124" t="s">
        <v>259</v>
      </c>
    </row>
    <row r="125" spans="1:1" ht="15" customHeight="1" x14ac:dyDescent="0.25">
      <c r="A125" t="s">
        <v>260</v>
      </c>
    </row>
    <row r="126" spans="1:1" ht="15" customHeight="1" x14ac:dyDescent="0.25">
      <c r="A126" t="s">
        <v>261</v>
      </c>
    </row>
    <row r="127" spans="1:1" ht="15" customHeight="1" x14ac:dyDescent="0.25">
      <c r="A127" t="s">
        <v>262</v>
      </c>
    </row>
    <row r="128" spans="1:1" ht="15" customHeight="1" x14ac:dyDescent="0.25">
      <c r="A128" t="s">
        <v>263</v>
      </c>
    </row>
    <row r="129" spans="1:1" ht="15" customHeight="1" x14ac:dyDescent="0.25">
      <c r="A129" t="s">
        <v>264</v>
      </c>
    </row>
    <row r="130" spans="1:1" ht="15" customHeight="1" x14ac:dyDescent="0.25">
      <c r="A130" t="s">
        <v>265</v>
      </c>
    </row>
    <row r="131" spans="1:1" ht="15" customHeight="1" x14ac:dyDescent="0.25">
      <c r="A131" t="s">
        <v>266</v>
      </c>
    </row>
    <row r="132" spans="1:1" ht="15" customHeight="1" x14ac:dyDescent="0.25">
      <c r="A132" t="s">
        <v>267</v>
      </c>
    </row>
    <row r="133" spans="1:1" ht="15" customHeight="1" x14ac:dyDescent="0.25">
      <c r="A133" t="s">
        <v>268</v>
      </c>
    </row>
    <row r="134" spans="1:1" ht="15" customHeight="1" x14ac:dyDescent="0.25">
      <c r="A134" t="s">
        <v>269</v>
      </c>
    </row>
    <row r="135" spans="1:1" ht="15" customHeight="1" x14ac:dyDescent="0.25">
      <c r="A135" t="s">
        <v>270</v>
      </c>
    </row>
    <row r="136" spans="1:1" ht="15" customHeight="1" x14ac:dyDescent="0.25">
      <c r="A136" t="s">
        <v>271</v>
      </c>
    </row>
    <row r="137" spans="1:1" ht="15" customHeight="1" x14ac:dyDescent="0.25">
      <c r="A137" t="s">
        <v>272</v>
      </c>
    </row>
    <row r="138" spans="1:1" ht="15" customHeight="1" x14ac:dyDescent="0.25">
      <c r="A138" t="s">
        <v>273</v>
      </c>
    </row>
    <row r="139" spans="1:1" ht="15" customHeight="1" x14ac:dyDescent="0.25">
      <c r="A139" t="s">
        <v>274</v>
      </c>
    </row>
    <row r="140" spans="1:1" ht="15" customHeight="1" x14ac:dyDescent="0.25">
      <c r="A140" t="s">
        <v>275</v>
      </c>
    </row>
    <row r="141" spans="1:1" ht="15" customHeight="1" x14ac:dyDescent="0.25">
      <c r="A141" t="s">
        <v>276</v>
      </c>
    </row>
    <row r="142" spans="1:1" ht="15" customHeight="1" x14ac:dyDescent="0.25">
      <c r="A142" t="s">
        <v>277</v>
      </c>
    </row>
    <row r="143" spans="1:1" ht="15" customHeight="1" x14ac:dyDescent="0.25">
      <c r="A143" t="s">
        <v>278</v>
      </c>
    </row>
    <row r="144" spans="1:1" ht="15" customHeight="1" x14ac:dyDescent="0.25">
      <c r="A144" t="s">
        <v>279</v>
      </c>
    </row>
    <row r="145" spans="1:1" ht="15" customHeight="1" x14ac:dyDescent="0.25">
      <c r="A145" t="s">
        <v>280</v>
      </c>
    </row>
    <row r="146" spans="1:1" ht="15" customHeight="1" x14ac:dyDescent="0.25">
      <c r="A146" t="s">
        <v>281</v>
      </c>
    </row>
    <row r="147" spans="1:1" ht="15" customHeight="1" x14ac:dyDescent="0.25">
      <c r="A147" t="s">
        <v>282</v>
      </c>
    </row>
    <row r="148" spans="1:1" ht="15" customHeight="1" x14ac:dyDescent="0.25">
      <c r="A148" t="s">
        <v>283</v>
      </c>
    </row>
    <row r="149" spans="1:1" ht="15" customHeight="1" x14ac:dyDescent="0.25">
      <c r="A149" t="s">
        <v>284</v>
      </c>
    </row>
    <row r="150" spans="1:1" ht="15" customHeight="1" x14ac:dyDescent="0.25">
      <c r="A150" t="s">
        <v>285</v>
      </c>
    </row>
    <row r="151" spans="1:1" ht="15" customHeight="1" x14ac:dyDescent="0.25">
      <c r="A151" t="s">
        <v>286</v>
      </c>
    </row>
    <row r="152" spans="1:1" ht="15" customHeight="1" x14ac:dyDescent="0.25">
      <c r="A152" t="s">
        <v>287</v>
      </c>
    </row>
    <row r="153" spans="1:1" ht="15" customHeight="1" x14ac:dyDescent="0.25">
      <c r="A153" t="s">
        <v>288</v>
      </c>
    </row>
    <row r="154" spans="1:1" ht="15" customHeight="1" x14ac:dyDescent="0.25">
      <c r="A154" t="s">
        <v>289</v>
      </c>
    </row>
    <row r="155" spans="1:1" ht="15" customHeight="1" x14ac:dyDescent="0.25">
      <c r="A155" t="s">
        <v>290</v>
      </c>
    </row>
    <row r="156" spans="1:1" ht="15" customHeight="1" x14ac:dyDescent="0.25">
      <c r="A156" t="s">
        <v>291</v>
      </c>
    </row>
    <row r="157" spans="1:1" ht="15" customHeight="1" x14ac:dyDescent="0.25">
      <c r="A157" t="s">
        <v>292</v>
      </c>
    </row>
    <row r="158" spans="1:1" ht="15" customHeight="1" x14ac:dyDescent="0.25">
      <c r="A158" t="s">
        <v>293</v>
      </c>
    </row>
    <row r="159" spans="1:1" ht="15" customHeight="1" x14ac:dyDescent="0.25">
      <c r="A159" t="s">
        <v>294</v>
      </c>
    </row>
    <row r="160" spans="1:1" ht="15" customHeight="1" x14ac:dyDescent="0.25">
      <c r="A160" t="s">
        <v>295</v>
      </c>
    </row>
    <row r="161" spans="1:1" ht="15" customHeight="1" x14ac:dyDescent="0.25">
      <c r="A161" t="s">
        <v>296</v>
      </c>
    </row>
    <row r="162" spans="1:1" ht="15" customHeight="1" x14ac:dyDescent="0.25">
      <c r="A162" t="s">
        <v>297</v>
      </c>
    </row>
    <row r="163" spans="1:1" ht="15" customHeight="1" x14ac:dyDescent="0.25">
      <c r="A163" t="s">
        <v>298</v>
      </c>
    </row>
    <row r="164" spans="1:1" ht="15" customHeight="1" x14ac:dyDescent="0.25">
      <c r="A164" t="s">
        <v>299</v>
      </c>
    </row>
    <row r="165" spans="1:1" ht="15" customHeight="1" x14ac:dyDescent="0.25">
      <c r="A165" t="s">
        <v>300</v>
      </c>
    </row>
    <row r="166" spans="1:1" ht="15" customHeight="1" x14ac:dyDescent="0.25">
      <c r="A166" t="s">
        <v>301</v>
      </c>
    </row>
    <row r="167" spans="1:1" ht="15" customHeight="1" x14ac:dyDescent="0.25">
      <c r="A167" t="s">
        <v>302</v>
      </c>
    </row>
    <row r="168" spans="1:1" ht="15" customHeight="1" x14ac:dyDescent="0.25">
      <c r="A168" t="s">
        <v>303</v>
      </c>
    </row>
    <row r="169" spans="1:1" ht="15" customHeight="1" x14ac:dyDescent="0.25">
      <c r="A169" t="s">
        <v>304</v>
      </c>
    </row>
    <row r="170" spans="1:1" ht="15" customHeight="1" x14ac:dyDescent="0.25">
      <c r="A170" t="s">
        <v>305</v>
      </c>
    </row>
    <row r="171" spans="1:1" ht="15" customHeight="1" x14ac:dyDescent="0.25">
      <c r="A171" t="s">
        <v>306</v>
      </c>
    </row>
    <row r="172" spans="1:1" ht="15" customHeight="1" x14ac:dyDescent="0.25">
      <c r="A172" t="s">
        <v>307</v>
      </c>
    </row>
    <row r="173" spans="1:1" ht="15" customHeight="1" x14ac:dyDescent="0.25">
      <c r="A173" t="s">
        <v>308</v>
      </c>
    </row>
    <row r="174" spans="1:1" ht="15" customHeight="1" x14ac:dyDescent="0.25">
      <c r="A174" t="s">
        <v>309</v>
      </c>
    </row>
    <row r="175" spans="1:1" ht="15" customHeight="1" x14ac:dyDescent="0.25">
      <c r="A175" t="s">
        <v>310</v>
      </c>
    </row>
    <row r="176" spans="1:1" ht="15" customHeight="1" x14ac:dyDescent="0.25">
      <c r="A176" t="s">
        <v>311</v>
      </c>
    </row>
    <row r="177" spans="1:1" ht="15" customHeight="1" x14ac:dyDescent="0.25">
      <c r="A177" t="s">
        <v>312</v>
      </c>
    </row>
    <row r="178" spans="1:1" ht="15" customHeight="1" x14ac:dyDescent="0.25">
      <c r="A178" t="s">
        <v>313</v>
      </c>
    </row>
    <row r="179" spans="1:1" ht="15" customHeight="1" x14ac:dyDescent="0.25">
      <c r="A179" t="s">
        <v>314</v>
      </c>
    </row>
    <row r="180" spans="1:1" ht="15" customHeight="1" x14ac:dyDescent="0.25">
      <c r="A180" t="s">
        <v>315</v>
      </c>
    </row>
    <row r="181" spans="1:1" ht="15" customHeight="1" x14ac:dyDescent="0.25">
      <c r="A181" t="s">
        <v>316</v>
      </c>
    </row>
    <row r="182" spans="1:1" ht="15" customHeight="1" x14ac:dyDescent="0.25">
      <c r="A182" t="s">
        <v>317</v>
      </c>
    </row>
    <row r="183" spans="1:1" ht="15" customHeight="1" x14ac:dyDescent="0.25">
      <c r="A183" t="s">
        <v>318</v>
      </c>
    </row>
    <row r="184" spans="1:1" ht="15" customHeight="1" x14ac:dyDescent="0.25">
      <c r="A184" t="s">
        <v>319</v>
      </c>
    </row>
    <row r="185" spans="1:1" ht="15" customHeight="1" x14ac:dyDescent="0.25">
      <c r="A185" t="s">
        <v>320</v>
      </c>
    </row>
    <row r="186" spans="1:1" ht="15" customHeight="1" x14ac:dyDescent="0.25">
      <c r="A186" t="s">
        <v>321</v>
      </c>
    </row>
    <row r="187" spans="1:1" ht="15" customHeight="1" x14ac:dyDescent="0.25">
      <c r="A187" t="s">
        <v>322</v>
      </c>
    </row>
    <row r="188" spans="1:1" ht="15" customHeight="1" x14ac:dyDescent="0.25">
      <c r="A188" t="s">
        <v>323</v>
      </c>
    </row>
    <row r="189" spans="1:1" ht="15" customHeight="1" x14ac:dyDescent="0.25">
      <c r="A189" t="s">
        <v>324</v>
      </c>
    </row>
    <row r="190" spans="1:1" ht="15" customHeight="1" x14ac:dyDescent="0.25">
      <c r="A190" t="s">
        <v>325</v>
      </c>
    </row>
    <row r="191" spans="1:1" ht="15" customHeight="1" x14ac:dyDescent="0.25">
      <c r="A191" s="3" t="s">
        <v>326</v>
      </c>
    </row>
    <row r="192" spans="1:1" ht="15" customHeight="1" x14ac:dyDescent="0.25">
      <c r="A192" t="s">
        <v>327</v>
      </c>
    </row>
    <row r="193" spans="1:1" ht="15" customHeight="1" x14ac:dyDescent="0.25">
      <c r="A193" t="s">
        <v>328</v>
      </c>
    </row>
    <row r="194" spans="1:1" ht="15" customHeight="1" x14ac:dyDescent="0.25">
      <c r="A194" t="s">
        <v>329</v>
      </c>
    </row>
    <row r="195" spans="1:1" ht="15" customHeight="1" x14ac:dyDescent="0.25">
      <c r="A195" t="s">
        <v>330</v>
      </c>
    </row>
    <row r="196" spans="1:1" ht="15" customHeight="1" x14ac:dyDescent="0.25">
      <c r="A196" t="s">
        <v>331</v>
      </c>
    </row>
    <row r="197" spans="1:1" ht="15" customHeight="1" x14ac:dyDescent="0.25">
      <c r="A197" t="s">
        <v>332</v>
      </c>
    </row>
    <row r="198" spans="1:1" ht="15" customHeight="1" x14ac:dyDescent="0.25">
      <c r="A198" t="s">
        <v>333</v>
      </c>
    </row>
    <row r="199" spans="1:1" ht="15" customHeight="1" x14ac:dyDescent="0.25">
      <c r="A199" t="s">
        <v>334</v>
      </c>
    </row>
    <row r="200" spans="1:1" ht="15" customHeight="1" x14ac:dyDescent="0.25">
      <c r="A200" t="s">
        <v>335</v>
      </c>
    </row>
    <row r="201" spans="1:1" ht="15" customHeight="1" x14ac:dyDescent="0.25">
      <c r="A201" t="s">
        <v>336</v>
      </c>
    </row>
    <row r="202" spans="1:1" ht="15" customHeight="1" x14ac:dyDescent="0.25">
      <c r="A202" t="s">
        <v>337</v>
      </c>
    </row>
    <row r="203" spans="1:1" ht="15" customHeight="1" x14ac:dyDescent="0.25">
      <c r="A203" t="s">
        <v>338</v>
      </c>
    </row>
    <row r="204" spans="1:1" ht="15" customHeight="1" x14ac:dyDescent="0.25">
      <c r="A204" t="s">
        <v>339</v>
      </c>
    </row>
    <row r="205" spans="1:1" ht="15" customHeight="1" x14ac:dyDescent="0.25">
      <c r="A205" t="s">
        <v>340</v>
      </c>
    </row>
    <row r="206" spans="1:1" ht="15" customHeight="1" x14ac:dyDescent="0.25">
      <c r="A206" t="s">
        <v>341</v>
      </c>
    </row>
    <row r="207" spans="1:1" ht="15" customHeight="1" x14ac:dyDescent="0.25">
      <c r="A207" t="s">
        <v>342</v>
      </c>
    </row>
    <row r="208" spans="1:1" ht="15" customHeight="1" x14ac:dyDescent="0.25">
      <c r="A208" t="s">
        <v>343</v>
      </c>
    </row>
    <row r="209" spans="1:1" ht="15" customHeight="1" x14ac:dyDescent="0.25">
      <c r="A209" t="s">
        <v>344</v>
      </c>
    </row>
    <row r="210" spans="1:1" ht="15" customHeight="1" x14ac:dyDescent="0.25">
      <c r="A210" t="s">
        <v>345</v>
      </c>
    </row>
    <row r="211" spans="1:1" ht="15" customHeight="1" x14ac:dyDescent="0.25">
      <c r="A211" t="s">
        <v>346</v>
      </c>
    </row>
    <row r="212" spans="1:1" ht="15" customHeight="1" x14ac:dyDescent="0.25">
      <c r="A212" t="s">
        <v>347</v>
      </c>
    </row>
    <row r="213" spans="1:1" ht="15" customHeight="1" x14ac:dyDescent="0.25">
      <c r="A213" t="s">
        <v>348</v>
      </c>
    </row>
    <row r="214" spans="1:1" ht="15" customHeight="1" x14ac:dyDescent="0.25">
      <c r="A214" t="s">
        <v>349</v>
      </c>
    </row>
    <row r="215" spans="1:1" ht="15" customHeight="1" x14ac:dyDescent="0.25">
      <c r="A215" t="s">
        <v>350</v>
      </c>
    </row>
    <row r="216" spans="1:1" ht="15" customHeight="1" x14ac:dyDescent="0.25">
      <c r="A216" t="s">
        <v>351</v>
      </c>
    </row>
    <row r="217" spans="1:1" ht="15" customHeight="1" x14ac:dyDescent="0.25">
      <c r="A217" t="s">
        <v>352</v>
      </c>
    </row>
    <row r="218" spans="1:1" ht="15" customHeight="1" x14ac:dyDescent="0.25">
      <c r="A218" t="s">
        <v>353</v>
      </c>
    </row>
    <row r="219" spans="1:1" ht="15" customHeight="1" x14ac:dyDescent="0.25">
      <c r="A219" t="s">
        <v>354</v>
      </c>
    </row>
    <row r="220" spans="1:1" ht="15" customHeight="1" x14ac:dyDescent="0.25">
      <c r="A220" t="s">
        <v>355</v>
      </c>
    </row>
    <row r="221" spans="1:1" ht="15" customHeight="1" x14ac:dyDescent="0.25">
      <c r="A221" t="s">
        <v>356</v>
      </c>
    </row>
    <row r="222" spans="1:1" ht="15" customHeight="1" x14ac:dyDescent="0.25">
      <c r="A222" t="s">
        <v>357</v>
      </c>
    </row>
    <row r="223" spans="1:1" ht="15" customHeight="1" x14ac:dyDescent="0.25">
      <c r="A223" t="s">
        <v>358</v>
      </c>
    </row>
    <row r="224" spans="1:1" ht="15" customHeight="1" x14ac:dyDescent="0.25">
      <c r="A224" t="s">
        <v>359</v>
      </c>
    </row>
    <row r="225" spans="1:1" ht="15" customHeight="1" x14ac:dyDescent="0.25">
      <c r="A225" t="s">
        <v>360</v>
      </c>
    </row>
    <row r="226" spans="1:1" ht="15" customHeight="1" x14ac:dyDescent="0.25">
      <c r="A226" t="s">
        <v>361</v>
      </c>
    </row>
    <row r="227" spans="1:1" ht="15" customHeight="1" x14ac:dyDescent="0.25">
      <c r="A227" t="s">
        <v>362</v>
      </c>
    </row>
    <row r="228" spans="1:1" ht="15" customHeight="1" x14ac:dyDescent="0.25">
      <c r="A228" t="s">
        <v>363</v>
      </c>
    </row>
    <row r="229" spans="1:1" ht="15" customHeight="1" x14ac:dyDescent="0.25">
      <c r="A229" t="s">
        <v>364</v>
      </c>
    </row>
    <row r="230" spans="1:1" ht="15" customHeight="1" x14ac:dyDescent="0.25">
      <c r="A230" t="s">
        <v>365</v>
      </c>
    </row>
    <row r="231" spans="1:1" ht="15" customHeight="1" x14ac:dyDescent="0.25">
      <c r="A231" t="s">
        <v>366</v>
      </c>
    </row>
    <row r="232" spans="1:1" ht="15" customHeight="1" x14ac:dyDescent="0.25">
      <c r="A232" t="s">
        <v>367</v>
      </c>
    </row>
    <row r="233" spans="1:1" ht="15" customHeight="1" x14ac:dyDescent="0.25">
      <c r="A233" t="s">
        <v>368</v>
      </c>
    </row>
    <row r="234" spans="1:1" ht="15" customHeight="1" x14ac:dyDescent="0.25">
      <c r="A234" t="s">
        <v>369</v>
      </c>
    </row>
    <row r="235" spans="1:1" ht="15" customHeight="1" x14ac:dyDescent="0.25">
      <c r="A235" t="s">
        <v>370</v>
      </c>
    </row>
    <row r="236" spans="1:1" ht="15" customHeight="1" x14ac:dyDescent="0.25">
      <c r="A236" t="s">
        <v>371</v>
      </c>
    </row>
    <row r="237" spans="1:1" ht="15" customHeight="1" x14ac:dyDescent="0.25">
      <c r="A237" t="s">
        <v>372</v>
      </c>
    </row>
    <row r="238" spans="1:1" ht="15" customHeight="1" x14ac:dyDescent="0.25">
      <c r="A238" t="s">
        <v>373</v>
      </c>
    </row>
    <row r="239" spans="1:1" ht="15" customHeight="1" x14ac:dyDescent="0.25">
      <c r="A239" t="s">
        <v>374</v>
      </c>
    </row>
    <row r="240" spans="1:1" ht="15" customHeight="1" x14ac:dyDescent="0.25">
      <c r="A240" t="s">
        <v>375</v>
      </c>
    </row>
    <row r="241" spans="1:1" ht="15" customHeight="1" x14ac:dyDescent="0.25">
      <c r="A241" t="s">
        <v>376</v>
      </c>
    </row>
    <row r="242" spans="1:1" ht="15" customHeight="1" x14ac:dyDescent="0.25">
      <c r="A242" t="s">
        <v>377</v>
      </c>
    </row>
    <row r="243" spans="1:1" ht="15" customHeight="1" x14ac:dyDescent="0.25">
      <c r="A243" t="s">
        <v>378</v>
      </c>
    </row>
    <row r="244" spans="1:1" ht="15" customHeight="1" x14ac:dyDescent="0.25">
      <c r="A244" t="s">
        <v>379</v>
      </c>
    </row>
    <row r="245" spans="1:1" ht="15" customHeight="1" x14ac:dyDescent="0.25">
      <c r="A245" t="s">
        <v>380</v>
      </c>
    </row>
    <row r="246" spans="1:1" ht="15" customHeight="1" x14ac:dyDescent="0.25">
      <c r="A246" t="s">
        <v>381</v>
      </c>
    </row>
    <row r="247" spans="1:1" ht="15" customHeight="1" x14ac:dyDescent="0.25">
      <c r="A247" t="s">
        <v>382</v>
      </c>
    </row>
    <row r="248" spans="1:1" ht="15" customHeight="1" x14ac:dyDescent="0.25">
      <c r="A248" t="s">
        <v>383</v>
      </c>
    </row>
    <row r="249" spans="1:1" ht="15" customHeight="1" x14ac:dyDescent="0.25">
      <c r="A249" t="s">
        <v>384</v>
      </c>
    </row>
    <row r="250" spans="1:1" ht="15" customHeight="1" x14ac:dyDescent="0.25">
      <c r="A250" t="s">
        <v>385</v>
      </c>
    </row>
    <row r="251" spans="1:1" ht="15" customHeight="1" x14ac:dyDescent="0.25">
      <c r="A251" t="s">
        <v>386</v>
      </c>
    </row>
    <row r="252" spans="1:1" ht="15" customHeight="1" x14ac:dyDescent="0.25">
      <c r="A252" t="s">
        <v>387</v>
      </c>
    </row>
    <row r="253" spans="1:1" ht="15" customHeight="1" x14ac:dyDescent="0.25">
      <c r="A253" t="s">
        <v>388</v>
      </c>
    </row>
    <row r="254" spans="1:1" ht="15" customHeight="1" x14ac:dyDescent="0.25">
      <c r="A254" t="s">
        <v>389</v>
      </c>
    </row>
    <row r="255" spans="1:1" ht="15" customHeight="1" x14ac:dyDescent="0.25">
      <c r="A255" t="s">
        <v>390</v>
      </c>
    </row>
    <row r="256" spans="1:1" ht="15" customHeight="1" x14ac:dyDescent="0.25">
      <c r="A256" t="s">
        <v>391</v>
      </c>
    </row>
    <row r="257" spans="1:1" ht="15" customHeight="1" x14ac:dyDescent="0.25">
      <c r="A257" t="s">
        <v>392</v>
      </c>
    </row>
    <row r="258" spans="1:1" ht="15" customHeight="1" x14ac:dyDescent="0.25">
      <c r="A258" t="s">
        <v>393</v>
      </c>
    </row>
    <row r="259" spans="1:1" ht="15" customHeight="1" x14ac:dyDescent="0.25">
      <c r="A259" t="s">
        <v>394</v>
      </c>
    </row>
    <row r="260" spans="1:1" ht="15" customHeight="1" x14ac:dyDescent="0.25">
      <c r="A260" t="s">
        <v>395</v>
      </c>
    </row>
    <row r="261" spans="1:1" ht="15" customHeight="1" x14ac:dyDescent="0.25">
      <c r="A261" t="s">
        <v>396</v>
      </c>
    </row>
    <row r="262" spans="1:1" ht="15" customHeight="1" x14ac:dyDescent="0.25">
      <c r="A262" t="s">
        <v>397</v>
      </c>
    </row>
    <row r="263" spans="1:1" ht="15" customHeight="1" x14ac:dyDescent="0.25">
      <c r="A263" t="s">
        <v>398</v>
      </c>
    </row>
    <row r="264" spans="1:1" ht="15" customHeight="1" x14ac:dyDescent="0.25">
      <c r="A264" t="s">
        <v>399</v>
      </c>
    </row>
    <row r="265" spans="1:1" ht="15" customHeight="1" x14ac:dyDescent="0.25">
      <c r="A265" t="s">
        <v>400</v>
      </c>
    </row>
    <row r="266" spans="1:1" ht="15" customHeight="1" x14ac:dyDescent="0.25">
      <c r="A266" t="s">
        <v>401</v>
      </c>
    </row>
    <row r="267" spans="1:1" ht="15" customHeight="1" x14ac:dyDescent="0.25">
      <c r="A267" t="s">
        <v>402</v>
      </c>
    </row>
    <row r="268" spans="1:1" ht="15" customHeight="1" x14ac:dyDescent="0.25">
      <c r="A268" t="s">
        <v>403</v>
      </c>
    </row>
    <row r="269" spans="1:1" ht="15" customHeight="1" x14ac:dyDescent="0.25">
      <c r="A269" t="s">
        <v>404</v>
      </c>
    </row>
    <row r="270" spans="1:1" ht="15" customHeight="1" x14ac:dyDescent="0.25">
      <c r="A270" t="s">
        <v>405</v>
      </c>
    </row>
    <row r="271" spans="1:1" ht="15" customHeight="1" x14ac:dyDescent="0.25">
      <c r="A271" t="s">
        <v>406</v>
      </c>
    </row>
    <row r="272" spans="1:1" ht="15" customHeight="1" x14ac:dyDescent="0.25">
      <c r="A272" t="s">
        <v>407</v>
      </c>
    </row>
    <row r="273" spans="1:1" ht="15" customHeight="1" x14ac:dyDescent="0.25">
      <c r="A273" t="s">
        <v>408</v>
      </c>
    </row>
    <row r="274" spans="1:1" ht="15" customHeight="1" x14ac:dyDescent="0.25">
      <c r="A274" t="s">
        <v>409</v>
      </c>
    </row>
    <row r="275" spans="1:1" ht="15" customHeight="1" x14ac:dyDescent="0.25">
      <c r="A275" t="s">
        <v>410</v>
      </c>
    </row>
    <row r="276" spans="1:1" ht="15" customHeight="1" x14ac:dyDescent="0.25">
      <c r="A276" t="s">
        <v>411</v>
      </c>
    </row>
    <row r="277" spans="1:1" ht="15" customHeight="1" x14ac:dyDescent="0.25">
      <c r="A277" t="s">
        <v>412</v>
      </c>
    </row>
    <row r="278" spans="1:1" ht="15" customHeight="1" x14ac:dyDescent="0.25">
      <c r="A278" t="s">
        <v>413</v>
      </c>
    </row>
    <row r="279" spans="1:1" ht="15" customHeight="1" x14ac:dyDescent="0.25">
      <c r="A279" t="s">
        <v>414</v>
      </c>
    </row>
    <row r="280" spans="1:1" ht="15" customHeight="1" x14ac:dyDescent="0.25">
      <c r="A280" t="s">
        <v>415</v>
      </c>
    </row>
    <row r="281" spans="1:1" ht="15" customHeight="1" x14ac:dyDescent="0.25">
      <c r="A281" t="s">
        <v>416</v>
      </c>
    </row>
    <row r="282" spans="1:1" ht="15" customHeight="1" x14ac:dyDescent="0.25">
      <c r="A282" t="s">
        <v>417</v>
      </c>
    </row>
    <row r="283" spans="1:1" ht="15" customHeight="1" x14ac:dyDescent="0.25">
      <c r="A283" t="s">
        <v>418</v>
      </c>
    </row>
    <row r="284" spans="1:1" ht="15" customHeight="1" x14ac:dyDescent="0.25">
      <c r="A284" t="s">
        <v>419</v>
      </c>
    </row>
    <row r="285" spans="1:1" ht="15" customHeight="1" x14ac:dyDescent="0.25">
      <c r="A285" t="s">
        <v>420</v>
      </c>
    </row>
    <row r="286" spans="1:1" ht="15" customHeight="1" x14ac:dyDescent="0.25">
      <c r="A286" t="s">
        <v>421</v>
      </c>
    </row>
    <row r="287" spans="1:1" ht="15" customHeight="1" x14ac:dyDescent="0.25">
      <c r="A287" t="s">
        <v>422</v>
      </c>
    </row>
    <row r="288" spans="1:1" ht="15" customHeight="1" x14ac:dyDescent="0.25">
      <c r="A288" t="s">
        <v>423</v>
      </c>
    </row>
    <row r="289" spans="1:1" ht="15" customHeight="1" x14ac:dyDescent="0.25">
      <c r="A289" t="s">
        <v>424</v>
      </c>
    </row>
    <row r="290" spans="1:1" ht="15" customHeight="1" x14ac:dyDescent="0.25">
      <c r="A290" t="s">
        <v>425</v>
      </c>
    </row>
    <row r="291" spans="1:1" ht="15" customHeight="1" x14ac:dyDescent="0.25">
      <c r="A291" t="s">
        <v>426</v>
      </c>
    </row>
    <row r="292" spans="1:1" ht="15" customHeight="1" x14ac:dyDescent="0.25">
      <c r="A292" t="s">
        <v>427</v>
      </c>
    </row>
    <row r="293" spans="1:1" ht="15" customHeight="1" x14ac:dyDescent="0.25">
      <c r="A293" t="s">
        <v>428</v>
      </c>
    </row>
    <row r="294" spans="1:1" ht="15" customHeight="1" x14ac:dyDescent="0.25">
      <c r="A294" t="s">
        <v>429</v>
      </c>
    </row>
    <row r="295" spans="1:1" ht="15" customHeight="1" x14ac:dyDescent="0.25">
      <c r="A295" t="s">
        <v>430</v>
      </c>
    </row>
    <row r="296" spans="1:1" ht="15" customHeight="1" x14ac:dyDescent="0.25">
      <c r="A296" t="s">
        <v>431</v>
      </c>
    </row>
    <row r="297" spans="1:1" ht="15" customHeight="1" x14ac:dyDescent="0.25">
      <c r="A297" t="s">
        <v>432</v>
      </c>
    </row>
    <row r="298" spans="1:1" ht="15" customHeight="1" x14ac:dyDescent="0.25">
      <c r="A298" t="s">
        <v>433</v>
      </c>
    </row>
    <row r="299" spans="1:1" ht="15" customHeight="1" x14ac:dyDescent="0.25">
      <c r="A299" t="s">
        <v>434</v>
      </c>
    </row>
    <row r="300" spans="1:1" ht="15" customHeight="1" x14ac:dyDescent="0.25">
      <c r="A300" t="s">
        <v>435</v>
      </c>
    </row>
    <row r="301" spans="1:1" ht="15" customHeight="1" x14ac:dyDescent="0.25">
      <c r="A301" t="s">
        <v>436</v>
      </c>
    </row>
    <row r="302" spans="1:1" ht="15" customHeight="1" x14ac:dyDescent="0.25">
      <c r="A302" t="s">
        <v>437</v>
      </c>
    </row>
    <row r="303" spans="1:1" ht="15" customHeight="1" x14ac:dyDescent="0.25">
      <c r="A303" t="s">
        <v>438</v>
      </c>
    </row>
    <row r="304" spans="1:1" ht="15" customHeight="1" x14ac:dyDescent="0.25">
      <c r="A304" t="s">
        <v>439</v>
      </c>
    </row>
    <row r="305" spans="1:1" ht="15" customHeight="1" x14ac:dyDescent="0.25">
      <c r="A305" t="s">
        <v>440</v>
      </c>
    </row>
    <row r="306" spans="1:1" ht="15" customHeight="1" x14ac:dyDescent="0.25">
      <c r="A306" t="s">
        <v>441</v>
      </c>
    </row>
    <row r="307" spans="1:1" ht="15" customHeight="1" x14ac:dyDescent="0.25">
      <c r="A307" t="s">
        <v>442</v>
      </c>
    </row>
    <row r="308" spans="1:1" ht="15" customHeight="1" x14ac:dyDescent="0.25">
      <c r="A308" t="s">
        <v>443</v>
      </c>
    </row>
    <row r="309" spans="1:1" ht="15" customHeight="1" x14ac:dyDescent="0.25">
      <c r="A309" t="s">
        <v>444</v>
      </c>
    </row>
    <row r="310" spans="1:1" ht="15" customHeight="1" x14ac:dyDescent="0.25">
      <c r="A310" t="s">
        <v>445</v>
      </c>
    </row>
    <row r="311" spans="1:1" ht="15" customHeight="1" x14ac:dyDescent="0.25">
      <c r="A311" t="s">
        <v>446</v>
      </c>
    </row>
    <row r="312" spans="1:1" ht="15" customHeight="1" x14ac:dyDescent="0.25">
      <c r="A312" t="s">
        <v>447</v>
      </c>
    </row>
    <row r="313" spans="1:1" ht="15" customHeight="1" x14ac:dyDescent="0.25">
      <c r="A313" t="s">
        <v>448</v>
      </c>
    </row>
    <row r="314" spans="1:1" ht="15" customHeight="1" x14ac:dyDescent="0.25">
      <c r="A314" t="s">
        <v>449</v>
      </c>
    </row>
    <row r="315" spans="1:1" ht="15" customHeight="1" x14ac:dyDescent="0.25">
      <c r="A315" t="s">
        <v>450</v>
      </c>
    </row>
    <row r="316" spans="1:1" ht="15" customHeight="1" x14ac:dyDescent="0.25">
      <c r="A316" t="s">
        <v>451</v>
      </c>
    </row>
    <row r="317" spans="1:1" ht="15" customHeight="1" x14ac:dyDescent="0.25">
      <c r="A317" t="s">
        <v>452</v>
      </c>
    </row>
    <row r="318" spans="1:1" ht="15" customHeight="1" x14ac:dyDescent="0.25">
      <c r="A318" t="s">
        <v>453</v>
      </c>
    </row>
    <row r="319" spans="1:1" ht="15" customHeight="1" x14ac:dyDescent="0.25">
      <c r="A319" t="s">
        <v>454</v>
      </c>
    </row>
    <row r="320" spans="1:1" ht="15" customHeight="1" x14ac:dyDescent="0.25">
      <c r="A320" t="s">
        <v>455</v>
      </c>
    </row>
    <row r="321" spans="1:1" ht="15" customHeight="1" x14ac:dyDescent="0.25">
      <c r="A321" t="s">
        <v>456</v>
      </c>
    </row>
    <row r="322" spans="1:1" ht="15" customHeight="1" x14ac:dyDescent="0.25">
      <c r="A322" t="s">
        <v>457</v>
      </c>
    </row>
    <row r="323" spans="1:1" ht="15" customHeight="1" x14ac:dyDescent="0.25">
      <c r="A323" t="s">
        <v>458</v>
      </c>
    </row>
    <row r="324" spans="1:1" ht="15" customHeight="1" x14ac:dyDescent="0.25">
      <c r="A324" t="s">
        <v>459</v>
      </c>
    </row>
    <row r="325" spans="1:1" ht="15" customHeight="1" x14ac:dyDescent="0.25">
      <c r="A325" t="s">
        <v>460</v>
      </c>
    </row>
    <row r="326" spans="1:1" ht="15" customHeight="1" x14ac:dyDescent="0.25">
      <c r="A326" t="s">
        <v>461</v>
      </c>
    </row>
    <row r="327" spans="1:1" ht="15" customHeight="1" x14ac:dyDescent="0.25">
      <c r="A327" t="s">
        <v>462</v>
      </c>
    </row>
    <row r="328" spans="1:1" ht="15" customHeight="1" x14ac:dyDescent="0.25">
      <c r="A328" t="s">
        <v>463</v>
      </c>
    </row>
    <row r="329" spans="1:1" ht="15" customHeight="1" x14ac:dyDescent="0.25">
      <c r="A329" t="s">
        <v>464</v>
      </c>
    </row>
    <row r="330" spans="1:1" ht="15" customHeight="1" x14ac:dyDescent="0.25">
      <c r="A330" t="s">
        <v>465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8</vt:i4>
      </vt:variant>
      <vt:variant>
        <vt:lpstr>Intervalli denominati</vt:lpstr>
      </vt:variant>
      <vt:variant>
        <vt:i4>34</vt:i4>
      </vt:variant>
    </vt:vector>
  </HeadingPairs>
  <TitlesOfParts>
    <vt:vector size="42" baseType="lpstr">
      <vt:lpstr>DOMANDA_BANDO</vt:lpstr>
      <vt:lpstr>Quadro_Economico</vt:lpstr>
      <vt:lpstr>Convalide</vt:lpstr>
      <vt:lpstr>controllo_costi</vt:lpstr>
      <vt:lpstr>Elenco_Comuni_RER</vt:lpstr>
      <vt:lpstr>ARPAE</vt:lpstr>
      <vt:lpstr>Elenco_Unioni_RER</vt:lpstr>
      <vt:lpstr>liste</vt:lpstr>
      <vt:lpstr>ammontare_complessivo</vt:lpstr>
      <vt:lpstr>Quadro_Economico!Area_stampa</vt:lpstr>
      <vt:lpstr>Comune_2</vt:lpstr>
      <vt:lpstr>Comune_3</vt:lpstr>
      <vt:lpstr>Comune_4</vt:lpstr>
      <vt:lpstr>Comune_5</vt:lpstr>
      <vt:lpstr>Comune_6</vt:lpstr>
      <vt:lpstr>contr_percentuale</vt:lpstr>
      <vt:lpstr>contr_valore</vt:lpstr>
      <vt:lpstr>contributo_richiedibile</vt:lpstr>
      <vt:lpstr>elegg_totale</vt:lpstr>
      <vt:lpstr>Elenco_Comuni</vt:lpstr>
      <vt:lpstr>Elenco_Unioni</vt:lpstr>
      <vt:lpstr>ente_cf</vt:lpstr>
      <vt:lpstr>ente_indirizzo</vt:lpstr>
      <vt:lpstr>ente_pec</vt:lpstr>
      <vt:lpstr>ente_tipologia</vt:lpstr>
      <vt:lpstr>importo_richiedibile</vt:lpstr>
      <vt:lpstr>leg_rap_cf</vt:lpstr>
      <vt:lpstr>leg_rap_nome</vt:lpstr>
      <vt:lpstr>popolazione_comuni</vt:lpstr>
      <vt:lpstr>prog_cup</vt:lpstr>
      <vt:lpstr>prog_descrizione</vt:lpstr>
      <vt:lpstr>prog_luogo</vt:lpstr>
      <vt:lpstr>prog_periodo</vt:lpstr>
      <vt:lpstr>prog_rifprev</vt:lpstr>
      <vt:lpstr>prog_tipologia</vt:lpstr>
      <vt:lpstr>prog_titolo</vt:lpstr>
      <vt:lpstr>punteggio_nr_comuni</vt:lpstr>
      <vt:lpstr>ref_cognome</vt:lpstr>
      <vt:lpstr>ref_email</vt:lpstr>
      <vt:lpstr>ref_nome</vt:lpstr>
      <vt:lpstr>ref_tel</vt:lpstr>
      <vt:lpstr>Tabella_costi_QE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Luca Pierantoni</dc:creator>
  <dc:description/>
  <cp:lastModifiedBy>Luca Pierantoni</cp:lastModifiedBy>
  <cp:revision>0</cp:revision>
  <cp:lastPrinted>2026-06-11T12:09:10Z</cp:lastPrinted>
  <dcterms:created xsi:type="dcterms:W3CDTF">2025-05-07T10:31:25Z</dcterms:created>
  <dcterms:modified xsi:type="dcterms:W3CDTF">2026-06-11T13:01:19Z</dcterms:modified>
  <dc:language>en-US</dc:language>
</cp:coreProperties>
</file>